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eromese-my.sharepoint.com/personal/johan_bjorklund_derome_se/Documents/H_To_OneDrive/STAK/EPD/Revidering 2024-2025/"/>
    </mc:Choice>
  </mc:AlternateContent>
  <xr:revisionPtr revIDLastSave="0" documentId="8_{EF807A81-7C2C-4262-8886-7274B2502EA5}" xr6:coauthVersionLast="47" xr6:coauthVersionMax="47" xr10:uidLastSave="{00000000-0000-0000-0000-000000000000}"/>
  <bookViews>
    <workbookView xWindow="-120" yWindow="-120" windowWidth="29040" windowHeight="17520" xr2:uid="{214C52CF-CA70-4CC2-BB56-4F8FC0294EE7}"/>
  </bookViews>
  <sheets>
    <sheet name="LCA-resultat" sheetId="1" r:id="rId1"/>
    <sheet name="Dotter EPD" sheetId="3" r:id="rId2"/>
    <sheet name="Referenser" sheetId="2" r:id="rId3"/>
    <sheet name="Boverkets klimatdatabas" sheetId="5" state="hidden" r:id="rId4"/>
  </sheets>
  <externalReferences>
    <externalReference r:id="rId5"/>
  </externalReferences>
  <definedNames>
    <definedName name="LOGISK16">'[1]Draft EPD A1'!#REF!</definedName>
    <definedName name="LOGISK18">'[1]Draft EPD A1'!#REF!</definedName>
    <definedName name="_xlnm.Print_Area" localSheetId="1">'Dotter EPD'!$A$1:$AQ$57</definedName>
    <definedName name="_xlnm.Print_Area" localSheetId="0">'LCA-resultat'!$A$1:$M$66</definedName>
    <definedName name="_xlnm.Print_Area" localSheetId="2">Referenser!$A$1:$G$20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A4" i="3"/>
  <c r="B15" i="1" l="1"/>
  <c r="C53" i="1" l="1"/>
  <c r="W6" i="3"/>
  <c r="W12" i="3"/>
  <c r="B12" i="3"/>
  <c r="U2" i="3"/>
  <c r="D17" i="1" l="1"/>
  <c r="B6" i="3" l="1"/>
  <c r="B29" i="1"/>
  <c r="B47" i="1"/>
  <c r="F13" i="2"/>
  <c r="F12" i="2"/>
  <c r="F11" i="2"/>
  <c r="F10" i="2"/>
  <c r="C17" i="1"/>
  <c r="F18" i="2"/>
  <c r="J63" i="1"/>
  <c r="J62" i="1"/>
  <c r="J61" i="1"/>
  <c r="J57" i="1"/>
  <c r="J56" i="1"/>
  <c r="J55" i="1"/>
  <c r="J51" i="1"/>
  <c r="J50" i="1"/>
  <c r="J49" i="1"/>
  <c r="J39" i="1"/>
  <c r="J38" i="1"/>
  <c r="J37" i="1"/>
  <c r="J21" i="1"/>
  <c r="H53" i="1"/>
  <c r="D59" i="1"/>
  <c r="D53" i="1"/>
  <c r="D49" i="1"/>
  <c r="D47" i="1"/>
  <c r="D29" i="1"/>
  <c r="D41" i="1"/>
  <c r="D35" i="1"/>
  <c r="D33" i="1"/>
  <c r="D32" i="1"/>
  <c r="D31" i="1"/>
  <c r="J19" i="1"/>
  <c r="C33" i="1"/>
  <c r="J33" i="1" s="1"/>
  <c r="F17" i="2"/>
  <c r="M43" i="1"/>
  <c r="M49" i="1"/>
  <c r="C32" i="1"/>
  <c r="J32" i="1" s="1"/>
  <c r="F16" i="2"/>
  <c r="C29" i="1"/>
  <c r="F15" i="2"/>
  <c r="C31" i="1"/>
  <c r="J31" i="1" s="1"/>
  <c r="F14" i="2"/>
  <c r="G14" i="2"/>
  <c r="C23" i="1"/>
  <c r="C26" i="1"/>
  <c r="J26" i="1" s="1"/>
  <c r="C27" i="1"/>
  <c r="J27" i="1" s="1"/>
  <c r="C25" i="1"/>
  <c r="J25" i="1" s="1"/>
  <c r="J29" i="1" l="1"/>
  <c r="J28" i="1" s="1"/>
  <c r="C35" i="1"/>
  <c r="C59" i="1"/>
  <c r="C47" i="1"/>
  <c r="J47" i="1" s="1"/>
  <c r="J46" i="1" s="1"/>
  <c r="C41" i="1"/>
  <c r="M50" i="3"/>
  <c r="B35" i="1"/>
  <c r="M49" i="3"/>
  <c r="M48" i="3"/>
  <c r="M57" i="3"/>
  <c r="J35" i="1" l="1"/>
  <c r="J34" i="1" s="1"/>
  <c r="Q28" i="3"/>
  <c r="G34" i="1"/>
  <c r="E34" i="1"/>
  <c r="H34" i="1"/>
  <c r="D34" i="1"/>
  <c r="F34" i="1"/>
  <c r="Q54" i="3"/>
  <c r="M51" i="3" l="1"/>
  <c r="Q56" i="3"/>
  <c r="Q55" i="3"/>
  <c r="Q57" i="3" l="1"/>
  <c r="Q49" i="3"/>
  <c r="Q50" i="3"/>
  <c r="Q48" i="3"/>
  <c r="Q51" i="3" l="1"/>
  <c r="B14" i="1" l="1"/>
  <c r="G28" i="1"/>
  <c r="B23" i="1"/>
  <c r="H46" i="1"/>
  <c r="B59" i="1"/>
  <c r="B53" i="1"/>
  <c r="J44" i="1"/>
  <c r="J45" i="1"/>
  <c r="J43" i="1"/>
  <c r="B17" i="1"/>
  <c r="J41" i="1"/>
  <c r="G4" i="2"/>
  <c r="J17" i="1" l="1"/>
  <c r="H58" i="1"/>
  <c r="J59" i="1"/>
  <c r="J58" i="1" s="1"/>
  <c r="E52" i="1"/>
  <c r="J53" i="1"/>
  <c r="J52" i="1" s="1"/>
  <c r="H52" i="1"/>
  <c r="J40" i="1"/>
  <c r="D22" i="1"/>
  <c r="J23" i="1"/>
  <c r="J22" i="1" s="1"/>
  <c r="H28" i="1"/>
  <c r="D28" i="1"/>
  <c r="E28" i="1"/>
  <c r="F28" i="1"/>
  <c r="F22" i="1"/>
  <c r="E22" i="1"/>
  <c r="G22" i="1"/>
  <c r="H22" i="1"/>
  <c r="D46" i="1"/>
  <c r="F46" i="1"/>
  <c r="E46" i="1"/>
  <c r="G46" i="1"/>
  <c r="D58" i="1"/>
  <c r="E58" i="1"/>
  <c r="F58" i="1"/>
  <c r="G58" i="1"/>
  <c r="G52" i="1"/>
  <c r="F52" i="1"/>
  <c r="D52" i="1"/>
  <c r="H40" i="1" l="1"/>
  <c r="G40" i="1"/>
  <c r="F40" i="1"/>
  <c r="E40" i="1"/>
  <c r="D40" i="1"/>
  <c r="E16" i="1"/>
  <c r="F16" i="1"/>
  <c r="G16" i="1"/>
  <c r="H16" i="1"/>
  <c r="L15" i="1"/>
  <c r="F11" i="1"/>
  <c r="K34" i="1" s="1"/>
  <c r="I34" i="1" s="1"/>
  <c r="M34" i="1" s="1"/>
  <c r="K52" i="1" l="1"/>
  <c r="I52" i="1" s="1"/>
  <c r="M52" i="1" s="1"/>
  <c r="K16" i="1"/>
  <c r="K28" i="1"/>
  <c r="I28" i="1" s="1"/>
  <c r="M28" i="1" s="1"/>
  <c r="K22" i="1"/>
  <c r="L14" i="1"/>
  <c r="AK27" i="3" s="1"/>
  <c r="I15" i="1"/>
  <c r="K46" i="1"/>
  <c r="I46" i="1" s="1"/>
  <c r="M46" i="1" s="1"/>
  <c r="K58" i="1"/>
  <c r="K40" i="1"/>
  <c r="K14" i="1" l="1"/>
  <c r="AD27" i="3" s="1"/>
  <c r="I22" i="1"/>
  <c r="M22" i="1" s="1"/>
  <c r="I58" i="1"/>
  <c r="M58" i="1" s="1"/>
  <c r="I40" i="1"/>
  <c r="M40" i="1" s="1"/>
  <c r="J20" i="1" l="1"/>
  <c r="J16" i="1" s="1"/>
  <c r="I16" i="1" s="1"/>
  <c r="M16" i="1" s="1"/>
  <c r="I14" i="1" l="1"/>
  <c r="J14" i="1"/>
  <c r="W27" i="3" s="1"/>
  <c r="Q27" i="3" l="1"/>
  <c r="M14" i="1"/>
  <c r="Q2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tc={D654F112-1CFE-429D-93A5-5B459FDB3E54}</author>
    <author>tc={C5E03A84-B60E-4E4B-91C8-495E1FB83C21}</author>
    <author>tc={F8FBE42E-166C-4949-89E5-3981DE15E5C6}</author>
    <author>tc={7D738BDB-F109-4C73-8A15-FBC630D03511}</author>
    <author>tc={C01A9E08-31EB-47EA-ABCE-31FC550B9212}</author>
    <author>tc={242D5D9E-42AF-41B3-A018-9659335CBE8C}</author>
    <author>tc={115862EE-D556-4B1D-BE20-53523B61C032}</author>
    <author>tc={2BA170D3-C875-400F-BF70-BE298664D452}</author>
    <author>tc={BA9ADFF2-3E8A-48FA-8EF8-1CD48CE1D4D6}</author>
    <author>tc={F72CD226-3A4F-422C-B076-3B1881E8A8C1}</author>
    <author>tc={6F992861-C64F-4279-9E6D-97736C52EE89}</author>
    <author>tc={5678A1FC-CC51-4C10-9075-0FC50C6142A2}</author>
    <author>tc={3C430958-363C-4CBF-9A93-10C1AE389240}</author>
    <author>tc={1ABF3AD0-F4E5-4C96-B05A-D0F475FE43BC}</author>
    <author>tc={EC14E312-E01B-43F3-9FAF-D2EC1CC2B3E1}</author>
    <author>tc={B55E7E19-03F7-42C6-804D-DD33C6638D85}</author>
    <author>tc={A6F57BFD-8BF6-4489-AA23-2FCC7D7436B2}</author>
    <author>tc={140E2F25-0D93-4EFE-AB56-5CFEF00B692D}</author>
    <author>tc={779D9736-6182-4896-9F4F-773BD2BF7FC5}</author>
    <author>tc={C8E60EBA-4E50-414D-BDBC-118C38DFE5F4}</author>
  </authors>
  <commentList>
    <comment ref="A9" authorId="0" shapeId="0" xr:uid="{D654F112-1CFE-429D-93A5-5B459FDB3E54}">
      <text>
        <t>[Trådad kommentar]
I din version av Excel kan du läsa den här trådade kommentaren, men eventuella ändringar i den tas bort om filen öppnas i en senare version av Excel. Läs mer: https://go.microsoft.com/fwlink/?linkid=870924
Kommentar:
    Notera att man här anger om EPD gäller för; en takstol, en takstolsleverans (om flera takstolar avses och det summerade värdet), färdigkapat (och då företrädesvis hela byggsatsen), eller en kombination av takstolar och färdigkapat.</t>
      </text>
    </comment>
    <comment ref="F12" authorId="1" shapeId="0" xr:uid="{C5E03A84-B60E-4E4B-91C8-495E1FB83C21}">
      <text>
        <t xml:space="preserve">[Trådad kommentar]
I din version av Excel kan du läsa den här trådade kommentaren, men eventuella ändringar i den tas bort om filen öppnas i en senare version av Excel. Läs mer: https://go.microsoft.com/fwlink/?linkid=870924
Kommentar:
    1.3 kW/km. Volvo kranbil
Tillverkare: Volvo Lastvagnar Sverige AB
Säljare: Bildepån Lastvagnar Varberg
Chassi: Volvo FM Electric
Kran: HIAB X-HiPro 232
Flak och påbyggnation; JOAB
Räckvidd: cirka 20 mil.
Lyftkapacitet: 21,3tm (17,3m/870kg)
Laddning: Cirka 6 timmar/snabbladdning cirka 1 timme
</t>
      </text>
    </comment>
    <comment ref="C15" authorId="2" shapeId="0" xr:uid="{F8FBE42E-166C-4949-89E5-3981DE15E5C6}">
      <text>
        <t>[Trådad kommentar]
I din version av Excel kan du läsa den här trådade kommentaren, men eventuella ändringar i den tas bort om filen öppnas i en senare version av Excel. Läs mer: https://go.microsoft.com/fwlink/?linkid=870924
Kommentar:
    Värde 0,103 kg CO2/kg är baserat på EPD för färdigkapat och detta värde kommer därifrån. Notera att båda EPD har använt samma processdata dvs vi skiljer inte på var elen för pressplåt allokerats. Notera att vi däremot hanterar virke separat, varför vi dragit bort denna posten dvs 0,074 kg CO2e/kg virke, som nu hanteras på rad 15 till 19</t>
      </text>
    </comment>
    <comment ref="D17" authorId="3" shapeId="0" xr:uid="{7D738BDB-F109-4C73-8A15-FBC630D03511}">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18" authorId="4" shapeId="0" xr:uid="{C01A9E08-31EB-47EA-ABCE-31FC550B9212}">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23" authorId="5" shapeId="0" xr:uid="{242D5D9E-42AF-41B3-A018-9659335CBE8C}">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24" authorId="6" shapeId="0" xr:uid="{115862EE-D556-4B1D-BE20-53523B61C032}">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29" authorId="7" shapeId="0" xr:uid="{2BA170D3-C875-400F-BF70-BE298664D45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30" authorId="8" shapeId="0" xr:uid="{BA9ADFF2-3E8A-48FA-8EF8-1CD48CE1D4D6}">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35" authorId="9" shapeId="0" xr:uid="{F72CD226-3A4F-422C-B076-3B1881E8A8C1}">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36" authorId="10" shapeId="0" xr:uid="{6F992861-C64F-4279-9E6D-97736C52EE89}">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41" authorId="11" shapeId="0" xr:uid="{5678A1FC-CC51-4C10-9075-0FC50C6142A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42" authorId="12" shapeId="0" xr:uid="{3C430958-363C-4CBF-9A93-10C1AE389240}">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47" authorId="13" shapeId="0" xr:uid="{1ABF3AD0-F4E5-4C96-B05A-D0F475FE43BC}">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48" authorId="14" shapeId="0" xr:uid="{EC14E312-E01B-43F3-9FAF-D2EC1CC2B3E1}">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53" authorId="15" shapeId="0" xr:uid="{B55E7E19-03F7-42C6-804D-DD33C6638D85}">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H53" authorId="16" shapeId="0" xr:uid="{A6F57BFD-8BF6-4489-AA23-2FCC7D7436B2}">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54" authorId="17" shapeId="0" xr:uid="{140E2F25-0D93-4EFE-AB56-5CFEF00B692D}">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 ref="D59" authorId="18" shapeId="0" xr:uid="{779D9736-6182-4896-9F4F-773BD2BF7FC5}">
      <text>
        <t>[Trådad kommentar]
I din version av Excel kan du läsa den här trådade kommentaren, men eventuella ändringar i den tas bort om filen öppnas i en senare version av Excel. Läs mer: https://go.microsoft.com/fwlink/?linkid=870924
Kommentar:
    Detta är Boverkets medelvärde från fabrik till bygge, där vi satt närdistribution till noll</t>
      </text>
    </comment>
    <comment ref="B60" authorId="19" shapeId="0" xr:uid="{C8E60EBA-4E50-414D-BDBC-118C38DFE5F4}">
      <text>
        <t xml:space="preserve">[Trådad kommentar]
I din version av Excel kan du läsa den här trådade kommentaren, men eventuella ändringar i den tas bort om filen öppnas i en senare version av Excel. Läs mer: https://go.microsoft.com/fwlink/?linkid=870924
Kommentar:
    Beskriv att det är GWP-GHG som ska användas här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tc={D8A13EBD-83E5-4CF3-807C-75C00AE7B5B5}</author>
    <author>tc={2779A1D2-74B1-432B-81EA-BF6F3FE37A76}</author>
  </authors>
  <commentList>
    <comment ref="U3" authorId="0" shapeId="0" xr:uid="{D8A13EBD-83E5-4CF3-807C-75C00AE7B5B5}">
      <text>
        <t>[Trådad kommentar]
I din version av Excel kan du läsa den här trådade kommentaren, men eventuella ändringar i den tas bort om filen öppnas i en senare version av Excel. Läs mer: https://go.microsoft.com/fwlink/?linkid=870924
Kommentar:
    Man måste ange ett unikt EPD-nr. Vi hänvisar här först till moder-EPD nr och lägger sedan till förkortning av företagsnamns och sedan publiseringsdatum och där efter "-1" och har man flera EPD per dag så får man ange dessa 2, 3, osv.</t>
      </text>
    </comment>
    <comment ref="W6" authorId="1" shapeId="0" xr:uid="{2779A1D2-74B1-432B-81EA-BF6F3FE37A76}">
      <text>
        <t>[Trådad kommentar]
I din version av Excel kan du läsa den här trådade kommentaren, men eventuella ändringar i den tas bort om filen öppnas i en senare version av Excel. Läs mer: https://go.microsoft.com/fwlink/?linkid=870924
Kommentar:
    Notera att man här anger om EPD gäller för; en takstol, en takstolsleverans (om flera takstolar avses och det summerade värdet), färdigkapat (och då företrädesvis hela byggsatsen), eller en kombination av takstolar och färdigkapat.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tc={82617CE6-2416-46AA-9B0F-18AFF32CCE50}</author>
  </authors>
  <commentList>
    <comment ref="A2" authorId="0" shapeId="0" xr:uid="{82617CE6-2416-46AA-9B0F-18AFF32CCE50}">
      <text>
        <t xml:space="preserve">[Trådad kommentar]
I din version av Excel kan du läsa den här trådade kommentaren, men eventuella ändringar i den tas bort om filen öppnas i en senare version av Excel. Läs mer: https://go.microsoft.com/fwlink/?linkid=870924
Kommentar:
    "Kons" avser konservativa data och används här för att EPD ska följa Boverkets anvisningar på "en specifik EPD enligt EN 15804 eller motsvarande".
</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<sst xmlns="http://schemas.openxmlformats.org/spreadsheetml/2006/main" count="7752" uniqueCount="1469">
  <si>
    <t>Datum:</t>
  </si>
  <si>
    <t>Uppgiftslämnare:</t>
  </si>
  <si>
    <t>Produktes insatsvaror/
Specific auxiliary materials</t>
  </si>
  <si>
    <t>Skruvar, stål</t>
  </si>
  <si>
    <t>Spikplåt, stål</t>
  </si>
  <si>
    <t>Pressplåt, stål</t>
  </si>
  <si>
    <t>Täckplast, PE</t>
  </si>
  <si>
    <t>Plastband, PET</t>
  </si>
  <si>
    <t>Stålband</t>
  </si>
  <si>
    <t>A2</t>
  </si>
  <si>
    <t>A1</t>
  </si>
  <si>
    <t>―</t>
  </si>
  <si>
    <t>lägg till vid behov</t>
  </si>
  <si>
    <t>A3</t>
  </si>
  <si>
    <t>Generiska data, Boverket</t>
  </si>
  <si>
    <t>kg CO2e/MJ</t>
  </si>
  <si>
    <r>
      <t>MJ/ton</t>
    </r>
    <r>
      <rPr>
        <sz val="11"/>
        <color theme="1"/>
        <rFont val="Calibri"/>
        <family val="2"/>
      </rPr>
      <t>∙km</t>
    </r>
  </si>
  <si>
    <t>A1-3</t>
  </si>
  <si>
    <t>Klimatpåverkan - dotterEPD</t>
  </si>
  <si>
    <t>Moder EPD: NEPD-4341-3572-EN</t>
  </si>
  <si>
    <t>Andel specifika data</t>
  </si>
  <si>
    <t>Lstb lång, km</t>
  </si>
  <si>
    <t>Lstb reg, km</t>
  </si>
  <si>
    <t>Tåg, km</t>
  </si>
  <si>
    <t>Båt, km</t>
  </si>
  <si>
    <t>Lastbil el, km</t>
  </si>
  <si>
    <t>GWP-GHG A1 kg CO2e/kg</t>
  </si>
  <si>
    <t>Representative LCA data for glulam produced in Sweden based on a weighted production average of three producers namely; Setra, Moelven and Holmen, where the LCA indicator result source data used are from EPD No; NEPD-6853-6154-EN, NEPD-3736-2685-SE, NEPD-2783-1438-NO, respectively. Data is representative for 2024 considering that data from Moelven is calculated based on reduction diesel, but process improve made in 2024 is equal to if European standard diesel was used (with 6% biocomponents). Double accounting accourding to EN 16485 conserning  A2 transport from the forestry to the sawmaill is accounted tor all three EPD by adding this as an additional impact for the EPD from Holmen.  The GWP indicators for EF3.1 is based on the EF3.0, since this is an conservative assumtion and thereby acceptable. The compilationand additional  caluations are made by Martin Erlandsson, IVL Swedish Environmental Reserch Institute,  4 Febuary 2025.</t>
  </si>
  <si>
    <t>Typ</t>
  </si>
  <si>
    <t>Resurs</t>
  </si>
  <si>
    <t>Källa</t>
  </si>
  <si>
    <t>Repr, år</t>
  </si>
  <si>
    <t>Produktrecept och LCA-beräkning</t>
  </si>
  <si>
    <t>Produkt/-er:</t>
  </si>
  <si>
    <t>Kalle Karlsson</t>
  </si>
  <si>
    <t>Tillverkare:</t>
  </si>
  <si>
    <t>Limträ</t>
  </si>
  <si>
    <t>kg/m3</t>
  </si>
  <si>
    <t>Specifik</t>
  </si>
  <si>
    <t>MiTek Industries</t>
  </si>
  <si>
    <t>Spik, stål</t>
  </si>
  <si>
    <t>Skruv, stål</t>
  </si>
  <si>
    <t>Limträ, gran</t>
  </si>
  <si>
    <t>Polyethene wrap</t>
  </si>
  <si>
    <t>Plastic strap (PET)</t>
  </si>
  <si>
    <t>Steel strip</t>
  </si>
  <si>
    <t>weight-%</t>
  </si>
  <si>
    <t>1) Förpackningsmaterial</t>
  </si>
  <si>
    <t>Joma</t>
  </si>
  <si>
    <t>Spikar, fästdon och beslag, primär stål</t>
  </si>
  <si>
    <t>LVL</t>
  </si>
  <si>
    <t>kg/produkt
EPD-andel %</t>
  </si>
  <si>
    <t>Andel spec. data</t>
  </si>
  <si>
    <t>Referenser</t>
  </si>
  <si>
    <t>Specifika EPD data:</t>
  </si>
  <si>
    <t>Specifika EPD data</t>
  </si>
  <si>
    <r>
      <t xml:space="preserve">Specifika EPD data </t>
    </r>
    <r>
      <rPr>
        <vertAlign val="superscript"/>
        <sz val="11"/>
        <color theme="1"/>
        <rFont val="Calibri"/>
        <family val="2"/>
        <scheme val="minor"/>
      </rPr>
      <t>2)</t>
    </r>
  </si>
  <si>
    <t>Spec data</t>
  </si>
  <si>
    <t>EPD: 1 kg of Punched Metal Plate Fasteners (PMPF) from MiTek Industries Limited, produced in Tranås , Sweden. EPD No: BREG EN EPD 000535, from program operator BRE Global. Issued 6 November 2023 and valid to 5 November 2028. Generic data from ecoinvent is used for steel why the amount of specific data is set to 10%</t>
  </si>
  <si>
    <t>EPD: 1 kg of galvanized timber connectors from Joma AB, produced in Gnosjö, Sweden. EPD No: S-P-09482, from program operator EPD International. Issued 2023-09-12 and valid to 2028-08-30. Amount of specific data is reported in the EPD and verified by given the reference to EPD (S-P-01921) from the actual steel supplier.</t>
  </si>
  <si>
    <t>2) Andelen specifika data baseras på ett antaganade att 65% av en EPD för hyvlat är specifika data, då generiska data används för skogsbruket</t>
  </si>
  <si>
    <t>kg/kg</t>
  </si>
  <si>
    <t>Sum</t>
  </si>
  <si>
    <t xml:space="preserve"> </t>
  </si>
  <si>
    <t>kg</t>
  </si>
  <si>
    <t>Deklarerad produkt:</t>
  </si>
  <si>
    <t>Deklarerad enhet:</t>
  </si>
  <si>
    <t>Svenska Takstolsföreningen</t>
  </si>
  <si>
    <t>EPD giltig till och med:</t>
  </si>
  <si>
    <t>Produkten</t>
  </si>
  <si>
    <t>Produktbeskrivning:</t>
  </si>
  <si>
    <t>Tekniska data:</t>
  </si>
  <si>
    <t>Produktspecifikation:</t>
  </si>
  <si>
    <t xml:space="preserve">Marknad: </t>
  </si>
  <si>
    <t>Referenslivslängd:</t>
  </si>
  <si>
    <t>Regelvirke, gran, u 16 %</t>
  </si>
  <si>
    <t>Förpackningsmaterial</t>
  </si>
  <si>
    <t>Moder-EPD delerationnumber:</t>
  </si>
  <si>
    <t>Bransch</t>
  </si>
  <si>
    <t>Takstolsfabrik</t>
  </si>
  <si>
    <t>Tillverkningsort:</t>
  </si>
  <si>
    <t>Staden</t>
  </si>
  <si>
    <t>EPD publiceringsdatum:</t>
  </si>
  <si>
    <t>Deklarationens omfattning:</t>
  </si>
  <si>
    <t>Produkspecifika regler</t>
  </si>
  <si>
    <t>Stål</t>
  </si>
  <si>
    <t>Limträ. LVL</t>
  </si>
  <si>
    <t>Material, produkten</t>
  </si>
  <si>
    <t>EN 15804 och PCR  Part B for wood and wood-based products for use in construction (NPCR 015 version 3.0, 10.04.2019).</t>
  </si>
  <si>
    <t>Klimatdeklaration</t>
  </si>
  <si>
    <t>Modul A1-3, se moder-EPD för resterande moduler</t>
  </si>
  <si>
    <t>Ansvarsförklaring:</t>
  </si>
  <si>
    <t xml:space="preserve">Deklarationsägaren ska ansvara för den bakomliggande informationen och bevisningen. </t>
  </si>
  <si>
    <t>Modul A3</t>
  </si>
  <si>
    <t>Modul A2</t>
  </si>
  <si>
    <t>Modul A1</t>
  </si>
  <si>
    <t>Modul A1-3</t>
  </si>
  <si>
    <r>
      <t>Bundet biogent kol vid leverans, kg CO</t>
    </r>
    <r>
      <rPr>
        <vertAlign val="subscript"/>
        <sz val="12"/>
        <color theme="1"/>
        <rFont val="Arial"/>
        <family val="2"/>
      </rPr>
      <t>2</t>
    </r>
  </si>
  <si>
    <r>
      <t>Klimatpåverkan, GWP-GHG, kg CO</t>
    </r>
    <r>
      <rPr>
        <vertAlign val="subscript"/>
        <sz val="12"/>
        <color theme="1"/>
        <rFont val="Arial"/>
        <family val="2"/>
      </rPr>
      <t>2</t>
    </r>
    <r>
      <rPr>
        <sz val="12"/>
        <color theme="1"/>
        <rFont val="Arial"/>
        <family val="2"/>
      </rPr>
      <t>e</t>
    </r>
  </si>
  <si>
    <t>Konstruktionsvirke, hyvlat K24, u16</t>
  </si>
  <si>
    <r>
      <t>kg CO</t>
    </r>
    <r>
      <rPr>
        <b/>
        <vertAlign val="subscript"/>
        <sz val="11"/>
        <color theme="1"/>
        <rFont val="Calibri"/>
        <family val="2"/>
        <scheme val="minor"/>
      </rPr>
      <t>2</t>
    </r>
    <r>
      <rPr>
        <b/>
        <sz val="11"/>
        <color theme="1"/>
        <rFont val="Calibri"/>
        <family val="2"/>
        <scheme val="minor"/>
      </rPr>
      <t>e/kg</t>
    </r>
  </si>
  <si>
    <r>
      <t>kg/m</t>
    </r>
    <r>
      <rPr>
        <b/>
        <vertAlign val="superscript"/>
        <sz val="11"/>
        <color theme="1"/>
        <rFont val="Calibri"/>
        <family val="2"/>
        <scheme val="minor"/>
      </rPr>
      <t>3</t>
    </r>
  </si>
  <si>
    <t>NEPD-4341-3572-EN och NEPD-4342-3573-EN</t>
  </si>
  <si>
    <t>1 kg ready-cut timber for different construction objects including wooden construction elements assembled with punched metal plate fasteners. Figures reprsentative as Swedish average. EPD No: NEPD-4341-3572-EN och NEPD-4342-3573-EN EPD, from program operator EPD Norway. Issued 2023-05-08 and valid to 2028-05-08. Amount of specific data is set to 90%.</t>
  </si>
  <si>
    <r>
      <t>Leveransens klimatpåverkan, kg CO2</t>
    </r>
    <r>
      <rPr>
        <b/>
        <vertAlign val="subscript"/>
        <sz val="11"/>
        <color theme="1"/>
        <rFont val="Calibri"/>
        <family val="2"/>
        <scheme val="minor"/>
      </rPr>
      <t>e</t>
    </r>
  </si>
  <si>
    <r>
      <t xml:space="preserve"> Takstolsfabriken och förpackningsmaterial</t>
    </r>
    <r>
      <rPr>
        <vertAlign val="superscript"/>
        <sz val="11"/>
        <color theme="1"/>
        <rFont val="Calibri"/>
        <family val="2"/>
        <scheme val="minor"/>
      </rPr>
      <t>1)</t>
    </r>
    <r>
      <rPr>
        <sz val="11"/>
        <color theme="1"/>
        <rFont val="Calibri"/>
        <family val="2"/>
        <scheme val="minor"/>
      </rPr>
      <t>, baserad på A-3 från NEPD-4341-3572-EN</t>
    </r>
  </si>
  <si>
    <t>Boverket: Konstruktionsstål, alla sorter, 80 % primär råvara (exkl. objektsanpassningar). Resursid: 6000000218, 2024. Notera att dessa data är konservativa (dvs påslag med 25%)</t>
  </si>
  <si>
    <t>Stålbalk, 50/50 ÅV</t>
  </si>
  <si>
    <t>Stålbalk, 60/40 återvunnet/primärt</t>
  </si>
  <si>
    <t>1) EPD inkluderar att per kg konstruktionsvirke i takstolen används i snitt; 0.0008 kg täckplast av PE, 0.0006 kg plastband av nylon och 0.0006 kg stålband.</t>
  </si>
  <si>
    <t>Stora Enso</t>
  </si>
  <si>
    <t>Holmen</t>
  </si>
  <si>
    <t>Setra</t>
  </si>
  <si>
    <t>Moelven</t>
  </si>
  <si>
    <t>Generiska data, branschmedelvärde</t>
  </si>
  <si>
    <t>2020 (2025)</t>
  </si>
  <si>
    <t>Setra, NEPD-6853-6154-EN,  issue date: 11.06.2024, valid to: 11.06.2029, Långshyttan, Sweden</t>
  </si>
  <si>
    <t>Holmen, NEPD-2783-1438-NO, issue date 26.04.2021, valid to: 26.04.2026, Burträsk, Sweden. GWP fugure modified so double accounting of A2 is now included as outlined in EN 16850.</t>
  </si>
  <si>
    <t>Molelven, NEPD-3736-2685-SE, Issue date: 29.09.2022, valid to: 29.09.2027, Töreboda, Sweden. Note that GWP A1-3 is not correct calulated but corrected here.</t>
  </si>
  <si>
    <t>I jämförelse med moder-EPD är det resultat som visas här mer exakt för det som faktiskt levererats.</t>
  </si>
  <si>
    <t>Generisk
kons.</t>
  </si>
  <si>
    <t>Stora Enso. Program operator EPD International,  S-P-09942, issued 2023-10-06, revised 2024-01-18, valid to 2028-10-06. Specific data used 28% based on information in EPD.</t>
  </si>
  <si>
    <t>STEICO SE : STEICO LVL laminated veneer lumber., IBU, EPD No EPD-STE-20190005-IBC1-EN, publiched 08.02.2019, valid to 07.02.2024. The assumed value of 25% is used instead based on information in Stora Enso EPD</t>
  </si>
  <si>
    <t>Steico</t>
  </si>
  <si>
    <t>Metsäliitto Cooperative, Metsä Wood; Kerto LVL. Program operator EPD International, EPD-No S-P-02802, issued 2022-01-21, valid to 2027-01-21. Specific data used according to the EPD is 90%, but assumed as unlikely as it is stated that all raw material LCA data are representative for "EU-28", why the assumed value of 25% is used instead based on information in Stora Enso EPD. No reference to any EPD for the glue is for instance mentioned in the EPD. The GWP-GHG value is not correct reported in the EPD since it is less than GWP Fossil. The vale of GWPfossil+GWPluluc is used instead.</t>
  </si>
  <si>
    <t>Metsä Wood/Kerto</t>
  </si>
  <si>
    <t>Pressplåt</t>
  </si>
  <si>
    <t>Hyvlat</t>
  </si>
  <si>
    <t>Generiska typiska data, Boverket</t>
  </si>
  <si>
    <t>Boverket: Hyvlat virke, u 16 %, barrträ. Resursid: 6000000192, 2024. Notera att dessa är typiska data (konservativa har 25 % påslag)</t>
  </si>
  <si>
    <t>Boverket: Spikar, fästdon och beslag, primär stål. Resursid: 6000000191, 2024. Notera att dessa är typiska data (konservativa har 25 % påslag)</t>
  </si>
  <si>
    <t>Boverket: Skruvar, primär stål. Resursid: 6000000218, 2024. Notera att dessa är typiska data (konservativa har 25 % påslag)</t>
  </si>
  <si>
    <t>Boverket: Konstruktionsstål, 100 % skrotbaserad exkl. legeringsämnen. Resursid: 6000000151, 2024. Notera att dessa är typiska data (konservativa har 25 % påslag)</t>
  </si>
  <si>
    <t>Boverket: Konstruktionsstål, alla sorter, 80 % primär råvara (exkl. objektsanpassningar). Resursid: 6000000218, 2024. Notera att dessa är typiska data (konservativa har 25 % påslag)</t>
  </si>
  <si>
    <t>Generisk
typisk</t>
  </si>
  <si>
    <t>Generisk
typiskt</t>
  </si>
  <si>
    <t>Generisk typiska data</t>
  </si>
  <si>
    <t>Färdigkapat virke för olika konstruktionselement</t>
  </si>
  <si>
    <t>Prefabricerade spikplåtsförbundna konstruktioner i trä</t>
  </si>
  <si>
    <t>Takstolsfabriken Sverige</t>
  </si>
  <si>
    <r>
      <t xml:space="preserve">EPD-generator för takstolar </t>
    </r>
    <r>
      <rPr>
        <sz val="16"/>
        <color theme="1"/>
        <rFont val="Calibri"/>
        <family val="2"/>
      </rPr>
      <t>●</t>
    </r>
    <r>
      <rPr>
        <sz val="16"/>
        <color theme="1"/>
        <rFont val="Calibri"/>
        <family val="2"/>
        <scheme val="minor"/>
      </rPr>
      <t xml:space="preserve"> version 1.2 ● IVL Svenska Miljöinstitutet  ● Martin E</t>
    </r>
  </si>
  <si>
    <t>Södra, Värö</t>
  </si>
  <si>
    <t>A2, Transport av insatsvaror</t>
  </si>
  <si>
    <t>EPD ägare:</t>
  </si>
  <si>
    <t>EPD-nr: NEPD-4341-3572-EN/NPT-250301-1</t>
  </si>
  <si>
    <t>Projektnummer:</t>
  </si>
  <si>
    <t>Dotter-EPD för trätakstolar och kapat virke</t>
  </si>
  <si>
    <t>Miljöpåverkan baseras på en transport med lastbil (1 MJ/ton km), 150 km och 40 km lastbil (2,5 MJ/ton km). Svensk dieselmix används.</t>
  </si>
  <si>
    <t>0</t>
  </si>
  <si>
    <t/>
  </si>
  <si>
    <t>Uppgifterna är representativa för 2023.</t>
  </si>
  <si>
    <t>Uppgifterna är representativa för ED95 som köps i Sverige. Om importerad ED95 används ska andra uppgifter användas.</t>
  </si>
  <si>
    <t xml:space="preserve">Klimatpåverkan från bränslet beräknas över hela livscykeln (Energimyndigheten Drivmedel 2023). </t>
  </si>
  <si>
    <t>Klimatpåverkan från ED95 är 20,3 g CO₂e/MJ, andelen förnybart är 92,6 procent (Energimyndigheten Drivmedel 2023).</t>
  </si>
  <si>
    <t>Klimatdata är representativt för ED95 som köps i Sverige.</t>
  </si>
  <si>
    <t>Bränsle</t>
  </si>
  <si>
    <t xml:space="preserve">19201  </t>
  </si>
  <si>
    <t>EN15804</t>
  </si>
  <si>
    <t>MJ/Liter</t>
  </si>
  <si>
    <t>kg CO₂e/MJ</t>
  </si>
  <si>
    <t>02.06.000</t>
  </si>
  <si>
    <t>Energi och bränsle</t>
  </si>
  <si>
    <t>ED95</t>
  </si>
  <si>
    <t>Uppgifterna är representativa för FAME100 som köps i Sverige. Om importerad FAME100 används ska andra uppgifter användas.</t>
  </si>
  <si>
    <t>Klimatpåverkan från FAME100 är 33,2 g CO₂e/MJ, andelen förnybart är 100 procent (Energimyndigheten Drivmedel 2023).</t>
  </si>
  <si>
    <t>Klimatdata är representativt för FAME100 som köps i Sverige.</t>
  </si>
  <si>
    <t>FAME100 köps och förbränns i olika maskiner och fordon, dvs omfattar WtW (Well to Wheel).</t>
  </si>
  <si>
    <t>FAME100</t>
  </si>
  <si>
    <t>Litteraturgranskning från perioden 2003-2011.</t>
  </si>
  <si>
    <t>Uppgifterna är representativa för eldningsolja 2-5 som köps i Sverige. Om importerad eldningsolja 2-5 används ska andra uppgifter användas.</t>
  </si>
  <si>
    <t>Klimatpåverkan från eldningsolja 2-5 beräknas för hela bränslets livscykel från källa till användning (Jenny Gode m fl: Miljöfaktaboken 2011: Uppskattade emissionsfaktorer för bränslen, el, värme och transporter, rapport 1183, Värmeforsk, Stockholm).</t>
  </si>
  <si>
    <t>Eldningsolja 2-5 har en klimatpåverkan på 82 g CO₂e/MJ enligt (Jenny Gode m fl: Miljöfaktaboken 2011: Uppskattade emissionsfaktorer för bränslen, el, värme och transporter, rapport 1183, Värmeforsk, Stockholm). 
Omräkningsfaktorn är hämtad från en drivmedelsleverantör.</t>
  </si>
  <si>
    <t>Klimatdata är representativt för eldningsolja 2-5 som köps i Sverige.</t>
  </si>
  <si>
    <t>Eldningsolja 2-5 används huvudsakligen som bränsle i större värmecentraler, för el- och fjärrvärmeproduktion, industriella processer och för drift av större dieselmotorer, t.ex. inom sjöfart.</t>
  </si>
  <si>
    <t>Eldningsolja 2-5</t>
  </si>
  <si>
    <t>Uppgifterna är representativa för eldningsolja 1 som köps i Sverige. Om importerad eldningsolja 1 används ska andra uppgifter användas.</t>
  </si>
  <si>
    <t>Klimatpåverkan från eldningsolja 1 beräknas för hela bränslets livscykel från källa till användning (Jenny Gode m fl: Miljöfaktaboken 2011: Uppskattade emissionsfaktorer för bränslen, el, värme och transporter, rapport 1183, Värmeforsk, Stockholm).</t>
  </si>
  <si>
    <t>Eldningsolja 1 har en klimatpåverkan på 80 g CO₂e/MJ enligt (Jenny Gode m fl: Miljöfaktaboken 2011: Uppskattade emissionsfaktorer för bränslen, el, värme och transporter, rapport 1183, Värmeforsk, Stockholm). Omräkningsfaktorn är hämtad från en drivmedelsleverantör.</t>
  </si>
  <si>
    <t>Klimatdata är representativt för eldningsolja 1 som köps i Sverige.</t>
  </si>
  <si>
    <t xml:space="preserve">Eldningsolja 1 används i huvudsak för uppvärmning och som bränsle inom sjöfarten. </t>
  </si>
  <si>
    <t>Eldningsolja 1</t>
  </si>
  <si>
    <t>Uppgifterna är representativa för år 2023.</t>
  </si>
  <si>
    <t>Uppgifterna är representativa för fordonsgas som köps i Sverige. Om importerad fordonsgas används ska andra uppgifter användas.</t>
  </si>
  <si>
    <t>Klimatpåverkan från Fordonsgas är 7,4 g CO₂e/MJ, andelen förnybart är 96,3 procent (Energimyndigheten Drivmedel 2023).</t>
  </si>
  <si>
    <t>Klimatdata är representativt för fordonsgas som köps i Sverige.</t>
  </si>
  <si>
    <t>Fordonsgas köps och förbränns i olika maskiner och fordon.</t>
  </si>
  <si>
    <t>Fordonsgas</t>
  </si>
  <si>
    <t>Uppgifterna är representativa för E85 etanol som köps i Sverige. Om importerad E85 etanol används ska andra uppgifter användas.</t>
  </si>
  <si>
    <t xml:space="preserve">Klimatpåverkan från bränslet beräknas över hela livscykeln (ER 2022:08). </t>
  </si>
  <si>
    <t>Klimatpåverkan från E85 etanol är 46,3 g CO₂e/MJ, andelen förnybart är 75,3 procent (Energimyndigheten Drivmedel 2023).</t>
  </si>
  <si>
    <t>Klimatdata är representativt för E85 etanol som köps i Sverige.</t>
  </si>
  <si>
    <t>E85 etanol köps och förbränns i olika maskiner och fordon, dvs omfattar WtW (Well to Wheel).</t>
  </si>
  <si>
    <t>E85 etanol</t>
  </si>
  <si>
    <t xml:space="preserve">Klimatdata är representativa för den träpellets som köps i Sverige. </t>
  </si>
  <si>
    <t>Klimatpåverkan från träpellets beräknas för hela bränslets livscykel från källa till användning (Jenny Gode m fl: Miljöfaktaboken 2011: Uppskattade emissionsfaktorer för bränslen, el, värme och transporter, rapport 1183, Värmeforsk, Stockholm).</t>
  </si>
  <si>
    <t>Träpellets har en klimatpåverkan på 5,2 g CO₂e/MJ enligt (Jenny Gode m fl: Miljöfaktaboken 2011: Uppskattade emissionsfaktorer för bränslen, el, värme och transporter, rapport 1183, Värmeforsk, Stockholm).</t>
  </si>
  <si>
    <t>Uppvärmning och torkning på byggarbetsplats.</t>
  </si>
  <si>
    <t>Träpellets</t>
  </si>
  <si>
    <t xml:space="preserve">19202  </t>
  </si>
  <si>
    <t>EN 15804</t>
  </si>
  <si>
    <t>Uppgifterna är representativa för gasol som köps Sverige.</t>
  </si>
  <si>
    <t xml:space="preserve">Klimatdata är hämtad från Naturvårdsverkets rapport "KLIMATKLIVET - BERÄKNA UTSLÄPPSMINSKNING 2021-04-06". </t>
  </si>
  <si>
    <t xml:space="preserve">Miljödata är representativa för den gasol som köps i Sverige. </t>
  </si>
  <si>
    <t>Gasol</t>
  </si>
  <si>
    <t xml:space="preserve">19002  </t>
  </si>
  <si>
    <t>35</t>
  </si>
  <si>
    <t>Diesel, reduktionsplikt</t>
  </si>
  <si>
    <t>Lastbil, regiontransport</t>
  </si>
  <si>
    <t>När betongprodukter jämförs med andra material eller materialkombinationer ska bedömningen göras i den avsedda användningen och i ett livscykelperspektiv, dvs. hela livscykeln ska beaktas.</t>
  </si>
  <si>
    <t>Angivna data är representativa för de svenska producenterna av fabriksbetong och de betongrecept som de använder. Dessa uppgifter har tagits fram under år 2020. Data för miljöpåverkan är baserade på aktuella EPDer för bindemedel samt fabriksdata.</t>
  </si>
  <si>
    <t xml:space="preserve">Betong exponerad utomhus eller annan fuktig miljö är utformad med avseende på beständighet enligt Eurocodes. Livslängden är normalt lika med den konstruktion den är en del av. Husbyggnadsbetong kräver normalt inget underhåll under dess dimensionerade livslängd. </t>
  </si>
  <si>
    <t>Betongfabrikerna är spridda över hela landet och miljödata kan anses som representativa då använda betongrecept samt bindemedelsmix avspeglar produktionen hos alla dessa tillverkare, samt baseras på ett flertal EPDer.</t>
  </si>
  <si>
    <t>Påverkan baseras på en transport med lastbil 35 km (1,5 MJ/ton km). Svensk dieselmix används.</t>
  </si>
  <si>
    <t>Betongens hållfasthetsklass följer standarden SS-EN 206:2013+A1:2016 och SS 137003:2015.</t>
  </si>
  <si>
    <t xml:space="preserve">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 </t>
  </si>
  <si>
    <t>Betongprodukten är vanlig inom bostadsbyggande i delar där uttorkningstiden är styrande. Så kallad torkbetong har egenskaper anpassade för snabb och pålitlig uttorkningstid och används inomhus i byggnader för väggar och bjälklag. Torkbetong är ingen entydig betongkvalitet utan har varierande egenskaper såsom vct/vbt, hållfatshetsklass, exponeringsklass mm. Resursen avser en generisk torkbetong för inomhusändamål. Önskas mer egenskaper för en betong måste uppgifter från en leverantör användas. Normalt armeras betong. Armering hanteras som en egen resurs i denna databas._x000D_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</si>
  <si>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Husbyggnadsbetong används framförallt till byggnadens bärande delar. Betongreceptet styrs utöver av tryckhållfasthet av exponeringsklass, men också av andra egenskaper, t.ex. konsistens, tid för härdning och uttorkning.</t>
  </si>
  <si>
    <t>Bruksbindemedel</t>
  </si>
  <si>
    <t>01002</t>
  </si>
  <si>
    <t>EN 206</t>
  </si>
  <si>
    <t>kg/m³</t>
  </si>
  <si>
    <t>&gt;50 år</t>
  </si>
  <si>
    <t>kg CO₂e/kg</t>
  </si>
  <si>
    <t>Bruk och bindemedel</t>
  </si>
  <si>
    <t>Torkbetong, exponeringsklass XC1</t>
  </si>
  <si>
    <t>800</t>
  </si>
  <si>
    <t>Lastbil, landsväg</t>
  </si>
  <si>
    <t>40</t>
  </si>
  <si>
    <t>Lastbil, närdistribution</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</si>
  <si>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80-110 kg/m³ och lambda-värde 0.036-0,042 W/(mK)</t>
  </si>
  <si>
    <t>Uppgifterna är representativa för tillverkningsprocessen och produkter som konsumeras på  den svenska marknaden</t>
  </si>
  <si>
    <t>Livslängden är normalt lika med den konstruktion den är en del av</t>
  </si>
  <si>
    <t>Konsumtionen i Sverige baseras på import.</t>
  </si>
  <si>
    <t>Påverkan baseras på en transport med lastbil (1 MJ/ton km) 400 km och 40 km lastbil (2,5 MJ/ton km). Svensk dieselmix används.</t>
  </si>
  <si>
    <t>Cellglas är gjord av återvunnen glas som mals till ett pulver och blandas med ett skummedel. Blandningen matas sedan in i en bandugn och bränns vid 900°C. Vid den temperaturen mjuknar glaspulvret, vilket gör att blandningen skummar, vilket skapar ett matris av mikroporer med slutna celler</t>
  </si>
  <si>
    <t>GWP-GHG (A1-A3) gäller för cellglasskivor. Det är en stor variation mellan tillverkare på GWP per kg. GWP baserade på uppgifter från flera EPDer .</t>
  </si>
  <si>
    <t>Data är representativa för cellglasskivor tillverkad av minst 50% återvunnet glas, som används för värmeisolering.</t>
  </si>
  <si>
    <t>Cellglasisoleringsskivor klarar hög tryckhållfasthet, är lätta, brandbeständiga och resistenta mot gnagare.</t>
  </si>
  <si>
    <t>Isoleringsmaterial</t>
  </si>
  <si>
    <t>013</t>
  </si>
  <si>
    <t>EN 13167:2012+A1:2015</t>
  </si>
  <si>
    <t>Isolering</t>
  </si>
  <si>
    <t>Cellglas, skivor, &gt; 50%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</si>
  <si>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120-155 kg/m³ och lambda-värde 0.052-0,058 W/(mK)</t>
  </si>
  <si>
    <t>GWP-GHG (A1-A3) gäller för cellglasskivor. Det är en stor variation mellan tillverkare på GWP per kg och beror främst på mängden återvunnet glas som används som råvara i tillverkningen. GWP baserade på uppgifter från flera EPDer .</t>
  </si>
  <si>
    <t>Data är representativa för cellglasskivor tillverkad av minst 90% återvunnet glas, som används för värmeisolering.</t>
  </si>
  <si>
    <t>Cellglas, skivor, &gt; 90%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</si>
  <si>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120-180 kg/m³ och lambda-värde 0.080-0,110 W/(mK)</t>
  </si>
  <si>
    <t>GWP-GHG (A1-A3) gäller för krossad cellglas. Bara en liten skillnad mellan tillverkare är identifierad för GWP per kg. GWP baserade på uppgifter från flera EPDer .</t>
  </si>
  <si>
    <t>Data är representativa för krossad cellglas tillverkad av minst 90% återvunnet glas, som används för dränerande lager, lättfyllnad och värmeisolering av grunder.</t>
  </si>
  <si>
    <t>För husbyggnad används krossads cellglas främst i grunder och utgår då samtidigt en del av det dränerande lagret.</t>
  </si>
  <si>
    <t>Cellglas, krossad, &gt; 90% återvunnet glas</t>
  </si>
  <si>
    <t>För att bedöma värmeisolering måste lambdavärdet användas i kombination med att olika produktalternativ har olika densitet. Med andra ord kan värmeisolering inte jämföras per kg utan i en given byggtillämpning. Materialdata för den generiska resursen är enligt följande: densitet omkring 85 kg/m³ och lambda-värde 0.042 W/(mK)</t>
  </si>
  <si>
    <t>Rå-perlit bryts i dagbrott, upphettas och krossas sedan samt sorteras. Den utvunna rå-perliten värms snabbt upp till temperaturer mellan 800-1200 grader Celsius. Detta gör att vatteninnehållet förångas och expanderar materialet upp till 20 gånger dess ursprungliga volym, vilket skapar den lätta, porösa strukturen som är karakteristisk för perlit.</t>
  </si>
  <si>
    <t>GWP-GHG (A1-A3) gäller för perlit. GWP baserade på uppgifter från en EPD.</t>
  </si>
  <si>
    <t>Data är representativa för perlit som används för värmeisolering.</t>
  </si>
  <si>
    <t>Perlit som sådan används som värmeisolering och ibland kombinerat som fyllmedel i t.ex. tegel, hålrumsfyllnad mm</t>
  </si>
  <si>
    <t>EN 13162</t>
  </si>
  <si>
    <t>Perlit</t>
  </si>
  <si>
    <t>Ett fönster har olika U-värde som måste beaktas vid en produktjämförelse. Vidare måste ytvikten beaktas som för medelvärdes fönstret är 35 kg/m².</t>
  </si>
  <si>
    <t>Uppgifterna är representativa för den typ av fönster som används på den svenska marknaden. Uppgifterna är giltiga tills nya publiceras</t>
  </si>
  <si>
    <t>Livslängden beror på underhåll av produkten men är normalt lika med livslängden fram till en framtida betydande ombyggnad vilket här satta till 50 år</t>
  </si>
  <si>
    <t>Konsumtionen i Sverige domineras av inhemska producenter, men import förekommer.</t>
  </si>
  <si>
    <t>Påverkan baseras på en transport med lastbil (1 MJ / ton km), 800 km och 40 km lastbil (2,5 MJ/ton km). Svensk dieselmix används.</t>
  </si>
  <si>
    <t>Skillnaden i tillverkningsprocessen och fönstrens sammansättning är liten mellan tillverkarna. Specifika data har använts för fönstertillverkningen och främst generiska LCA-data för olika insatsvaror.</t>
  </si>
  <si>
    <t>GWP-GHG (A1-A3) för trä-fönster varierar mellan typ +/- 20% per kg CO₂e/kg beroende på fönstertyp. LCA-värdena baseras på EPDer från Europa. Andelen återvunnet aluminium påverkar klimatpåverkan, där aluminium till fönstet antas ha mindre än 10% återvunnet material.</t>
  </si>
  <si>
    <t>Data är representativa alla slags aluminiumfönster med en 3-glas isolerruta.</t>
  </si>
  <si>
    <t>Fönster görs fasta eller öppningsbara. Även en balkong- eller terrassdörrar omfattas här av produktgruppen.</t>
  </si>
  <si>
    <t>Fönster aluminium</t>
  </si>
  <si>
    <t>04114</t>
  </si>
  <si>
    <t>kg/m²</t>
  </si>
  <si>
    <t>Fönster, dörrar och glas</t>
  </si>
  <si>
    <t>Fönster, aluminium, alla typer, 3-glas</t>
  </si>
  <si>
    <t>500</t>
  </si>
  <si>
    <t>En takduk har olika ytvikter, typiskt mellan 1.1-2.6 kg/m².</t>
  </si>
  <si>
    <t>Uppgifterna är representativa för den typ av takduk av PVC som används på den svenska marknaden. Uppgifterna är giltiga tills nya publiceras</t>
  </si>
  <si>
    <t>Livslängden beror på underhåll av produkten men är normalt lika med livslängden fram till en framtida betydande ombyggnad vilket här är satt till 40 år.</t>
  </si>
  <si>
    <t>Konsumtionen i Sverige utgörs av import.</t>
  </si>
  <si>
    <t>Påverkan baseras på en transport med lastbil (1 MJ/ton km), 500 km och 40 km lastbil (2,5 MJ/ton km). Svensk dieselmix används.</t>
  </si>
  <si>
    <t>Skillnaden i tillverkningsprocessen och takdukarnas sammansättning är liten mellan tillverkarna.</t>
  </si>
  <si>
    <t>GWP-GHG (A1-A3) för takduk ab PVC varierar mellan typ +10/- 50% per kg CO₂e/kg beroende på tillverkare. LCA-värdena baseras på EPDer från olika länder i världen. De låga värdena från vissa tillverkare antas bero på gama data och ofullständiga LCA-beräkningar, då sammansättning är ganska lika med 40 till 55% PVC och 30 till 40 % mjukgörare.</t>
  </si>
  <si>
    <t>Data är representativa alla slags takdukar av PVC.</t>
  </si>
  <si>
    <t>PVC-duk som tätskikt lämpar sig utmärkt till plana tak och på byggnader såsom industrifastigheter där ytorna är stora och man efterfrågar lätta och enkla tätskiktssystem.</t>
  </si>
  <si>
    <t>Ytpapp</t>
  </si>
  <si>
    <t>01402</t>
  </si>
  <si>
    <t>EN 13956:2013</t>
  </si>
  <si>
    <t>&gt;40 år</t>
  </si>
  <si>
    <t>Tätskikt</t>
  </si>
  <si>
    <t>Takduk, PVC</t>
  </si>
  <si>
    <t>1500</t>
  </si>
  <si>
    <t>För att bedöma värmeisolering måste lambdavärdet användas i kombination med att olika produktalternativ har olika densiteter. Med andra ord kan värmeisolering inte jämföras per kg utan i en given byggtillämpning. Materialdata för den generiska resursen är  450 kg/m³ och lambda λ 0,085 W/(mK).</t>
  </si>
  <si>
    <t>Uppgifterna är representativa för tillverkningsprocessen och produkter som för närvarande konsumeras på  den svenska marknaden</t>
  </si>
  <si>
    <t>Konsumtionen i Sverige utgörs av till stora delar av import.</t>
  </si>
  <si>
    <t>Påverkan baseras på en transport med lastbil (1 MJ / ton km), 1500 km och 40 km lastbil (2,5 MJ/ton km). Svensk dieselmix används.</t>
  </si>
  <si>
    <t>Produkten innehåller typiskt omkring 33% träull, 50% cement, 10 % kalk och vatten. Det finns en variation av densiteten på 310-350 kg/m³ för samma lambdavärde. De värden på densitet som anges här och lambdavärdet är exemplariskt p värde av vad som används på marknaden.</t>
  </si>
  <si>
    <t>GWP-GHG (A1-A3) gäller för homogena skivor och kan variera mellan olika tillverkare och baseras på få EPD-data från flera leverantörer Miljöpåverkan från trä är låg, men bidraget från bindemedlet påverkar på ett betydande sätt varför typ av bindemedel och andel påverkar resultatet GWP-GHG (A1-3), samt andelen biogent kol som produkten innehåller.</t>
  </si>
  <si>
    <t xml:space="preserve">Data är representativa för träullscementpaneler. Träullsplattor tillverkas genom att blanda trä spån med cement och kalk som bindemedel samt eventuell färg._x000D_
</t>
  </si>
  <si>
    <t>träullscementpaneler används generellt som värmeisolering och som ljudisolering eller som en kombinerad funktion. Skivan är avsedd för användning i en skyddad miljö. Det behövs inte tillsättas brandskyddsmedel i en cementbunden träullsplatta.</t>
  </si>
  <si>
    <t>Isoleringsmaterial övrigt</t>
  </si>
  <si>
    <t>01399</t>
  </si>
  <si>
    <t>Cementbunden träullsplatta</t>
  </si>
  <si>
    <t>1000</t>
  </si>
  <si>
    <t>12300</t>
  </si>
  <si>
    <t>Eldningsolja</t>
  </si>
  <si>
    <t>Båt, tanker-/containerfartyg</t>
  </si>
  <si>
    <t>När galvade stålprodukter eller -element jämförs med andra material eller materialkombinationer ska bedömningen göras i den avsedda användningen och i ett livscykelperspektiv, dvs. hela livscykeln ska beaktas.</t>
  </si>
  <si>
    <t>Data är representativ för tillverkarna av galvade stålprodukter som konsumeras på den svenska marknaden. Uppgifterna om miljöpåverkan baseras på EPDer och har jämförts med sektorövergripande EPD för alla europeiska producenter.</t>
  </si>
  <si>
    <t xml:space="preserve">Livslängden är normalt lika med den konstruktion den är en del av. Stål som används i en exponerad miljö måste normalt underhållas. </t>
  </si>
  <si>
    <t>Marknaden omfattar inhemska tillverkare såväl som import och det finns ingen tillgänglig statistik för hur mycket av den metall som konsumeras och dess ursprung i byggbranschen.</t>
  </si>
  <si>
    <t>Påverkan baseras på en transport med lastbil (1 MJ/ton km), 1000 km och 40 km lastbil (2,5 MJ/ton km). Svensk dieselmix används.</t>
  </si>
  <si>
    <t>Galvade stålprodukter produceras baserat på tekniska specifikationer som normalt är möjliga att uppnå med primära såväl som med sekundära resurser.</t>
  </si>
  <si>
    <t>Återvunnet stål sparar 60 till 90% av energin jämfört med produktion av primärt stål. Den maximala andelen skrot i masugns stål (BOF) är begränsad till cirka 20% kylskrot. I ljusbågsugn (EAF) kan andelen vara upp till 100%. Ett konservativt ansats har gjort här genom att anta anta att primärstål används (inklusive cirka 20 % kylskrot).</t>
  </si>
  <si>
    <t>Denna resurs avser galvade stålprodukter såsom gallerdurk, dräneringsgaller, ramper, räcken, trappor mm. _x000D_
Det finns några EPD tillgängliga och är då ofta representerar för en större produktgrupp eller sortiment. Ett konservativt ansats har gjort här genom att anta anta att primärstål används (inklusive cirka 20 % kylskrot).</t>
  </si>
  <si>
    <t>Galvaniserade byggstålprodukter används normalt utomhus i användningsområde såsom gallerdurk, dräneringsgaller, ramper, räcken och trappor.</t>
  </si>
  <si>
    <t>Armering, stål och metallvaror övrigt</t>
  </si>
  <si>
    <t>01599</t>
  </si>
  <si>
    <t>EN 10219</t>
  </si>
  <si>
    <t>Stål och andra metaller</t>
  </si>
  <si>
    <t>Galvaniserade stålprodukter, 80 % primär</t>
  </si>
  <si>
    <t>När fogbruk jämförs med andra material eller materialkombinationer ska bedömningen göras i den avsedda användningen och i ett livscykelperspektiv, dvs. hela livscykeln ska beaktas.</t>
  </si>
  <si>
    <t>Uppgifterna är baserade på en svensk tillverkare av fabriksbetong och de betongrecept de använder samt en betongkvalitet som är representativ för det bruk/betongfyllmedel som används. Dessa inventeringsdata togs fram under år 2020. Uppgifterna om miljöpåverkan baseras på aktuella EPD:er för cement, tillsatser och fabriksdata.</t>
  </si>
  <si>
    <t xml:space="preserve">Fogbruk kan jämställas med betong exponerad utomhus eller annan fuktig miljö, som är utformad med avseende på beständighet enligt Eurocodes. Livslängden är normalt lika med den konstruktion den är en del av. Husbyggnadsbetong kräver normalt inget underhåll under dess dimensionerade livslängd. </t>
  </si>
  <si>
    <t>Betongfabrikerna som tillverkar fogbruk är spridda över hela landet och miljödata kan anses som representativa då använda betongrecept samt bindemedelsmix avspeglar produktionen hos alla dessa tillverkare, samt baseras på ett flertal EPDer.</t>
  </si>
  <si>
    <t>Ingen gemensam teknisk specifikation baserad på standarder för denna typ av produkt hittades för fogbruk. Det är dock troligt att hållfasthetsklassen åtminstone kommer att vara C32/40, och att den maximala stendiametern är 8 mm och ett vattencement/bindemedelsförhållande på minst 0,55</t>
  </si>
  <si>
    <t xml:space="preserve">Fogbruk tillverkas av berg, grus och cement där huvudråvaran är kalksten.  Andelen av det rapporterade värdet på klimatpåverkan från tillverkningsprocessen (A3)  relativt liten i förhållande till cementet som normalt står för mer än 90 % av klimatpåverkan i modul A1-3. Miljödata för de cement  som använts är baserade på EPDer för vanligt använda cementsorter på svensk marknad. </t>
  </si>
  <si>
    <t>Denna resurs är representativt för ett pumpbart fogbruk som används för att efter montage gjuta samman håldäcken vid ändzon samt upplag och fogarna mellan elementen samt eventuella springor och i andra liknande tillämpningar. Uppgifterna kan användas för torrbruk om en faktor 1,17 används för att beräkna mängden torrbruk i förhållande till härdat bruk som redovisas här</t>
  </si>
  <si>
    <t>Elementfogbruk används för att fylla det hålrum som uppstår mellan HDF-elementen och vid dess kanter.</t>
  </si>
  <si>
    <t>Bindemedel och bruk övrigt</t>
  </si>
  <si>
    <t>01099</t>
  </si>
  <si>
    <t xml:space="preserve"> Färdigblandad fyllnadsbruk (för håldäck mm)</t>
  </si>
  <si>
    <t>När stålprodukter jämförs med andra material eller materialkombinationer ska bedömningen göras i den avsedda användningen och i ett livscykelperspektiv, dvs. hela livscykeln ska beaktas.</t>
  </si>
  <si>
    <t>Data är representativ för tillverkarna av stålskruv som konsumeras på den svenska marknaden. Uppgifterna om miljöpåverkan baseras på EPDer och har jämförts med sektorövergripande EPD för alla europeiska producenter.</t>
  </si>
  <si>
    <t>Påverkan baseras på en transport med lastbil (1 MJ/ton km) 1000 km och 40 km lastbil (2.5 MJ/ton km) kombinerat med svensk dieselmix, samt 12300 km med båt (tanker 0.11 MJ/ton km) från bortre Asien.</t>
  </si>
  <si>
    <t>Stål produceras baserat på tekniska specifikationer som normalt är möjliga att uppnå med primära såväl som sekundära resurser.</t>
  </si>
  <si>
    <t>Miljödata som används här i databasen är baserade på EPD från olika leverantörer som förekommer på den svenska marknaden.</t>
  </si>
  <si>
    <t xml:space="preserve">Flera användbara EPD finns för stålprodukter, men få för skruv. </t>
  </si>
  <si>
    <t>Data avser all slags skruvar av rostfritt stål.</t>
  </si>
  <si>
    <t>Skruv</t>
  </si>
  <si>
    <t>051</t>
  </si>
  <si>
    <t>Skruvar, rostfritt stål</t>
  </si>
  <si>
    <t>Påverkan baseras på en transport med lastbil (1 MJ/ton km) 1000 km och 40 km lastbil (2,5 MJ/ton km) där svensk dieselmix används, samt 12300 km transport med båt (tanker 0.11 MJ/ton km) från bortre Asien.</t>
  </si>
  <si>
    <t>Data avser all slags skruvar. Stålet kan vara varmförzinkat eller elförzinkat.</t>
  </si>
  <si>
    <t>Skruvar, primär stål</t>
  </si>
  <si>
    <t>600</t>
  </si>
  <si>
    <t>När skifferplattor jämförs med andra material eller materialkombinationer ska bedömningen göras i den avsedda användningen och i ett livscykelperspektiv, dvs. hela livscykeln ska beaktas.</t>
  </si>
  <si>
    <t xml:space="preserve">Uppgifterna är representativa för tegelsten som konsumeras på den svenska marknaden. Dessa data baseras på EPD från flera olika tillverkare som sammanställst år 2022. </t>
  </si>
  <si>
    <t>Livslängden är normalt lika med den konstruktion den är en del av. Skifferplattor kräver normalt inget underhåll under dess dimensionerade livslängd och lämpar sig för återanvändning.</t>
  </si>
  <si>
    <t>Uppgifter saknas men miljödata baseras på uppgifter från svenska och norska producenter, med råvaror från stenbrott belägna i till exempel Brasilien, Norge, Spanien, U.K. och U.S.A.</t>
  </si>
  <si>
    <t>Påverkan baseras på en transport med lastbil (1 MJ/ton km), 600 km och 40 km lastbil (2,5 MJ/ton km). Svensk dieselmix används.</t>
  </si>
  <si>
    <t>Resursen baseras på ett system med en vikt mellan 25-45 kg/m2 inklusive stålribbor, motsvarande 7 till 17 % av ytvikten.</t>
  </si>
  <si>
    <t xml:space="preserve">Miljödata för de är baserade på EPD:er för nordiska tillverkare som finns på den svenska marknaden. </t>
  </si>
  <si>
    <t>Data är representativa för skifferplattor inkl infästning av stålsom används på den svenska marknaden, med råvaror från stenbrott belägna i till exempel Brasilien, Norge,_x000D_
Spanien, U.K. och U.S.A.</t>
  </si>
  <si>
    <t>Produkterna är avsedda att användas som beklädnad för byggnader för fasad- eller takskiffersystem. Produkterna tillverkas i olika storlekar och installeras med dubbel eller enkel lockutförande. Resursen inkluderade stålribbor etc gjorda av stål som används vid montering av konstruktionssystemet. En typisk vikt för denna typ av system är mellan 25-45 kg/m2 inklusive stålribbor (motsvarande 7 till 17 % av ytvikten). Ytvikten är 27.07 kg/m2.</t>
  </si>
  <si>
    <t>Tak- och väggbeklädnad övrigt</t>
  </si>
  <si>
    <t>01699</t>
  </si>
  <si>
    <t>EN 771-1:2011+A1:2015</t>
  </si>
  <si>
    <t>Murblock och tegel</t>
  </si>
  <si>
    <t>Skifferplattor inkl infästning av stål</t>
  </si>
  <si>
    <t>Den specifika skivan är utformat för att användas inomhus och en vanlig tjocklek är 1,7, 3, 4,8 eller 6 mm.</t>
  </si>
  <si>
    <t>Uppgifterna är representativa för tillverkningsprocesser och produkter som för närvarande konsumeras på marknaden. Uppgifterna är giltiga tills nya publiceras</t>
  </si>
  <si>
    <t>Livslängden för produkten är normalt lika med livslängden för den konstruktion den är en del av.</t>
  </si>
  <si>
    <t>Konsumtionen i Sverige baserat uteslutande på import.</t>
  </si>
  <si>
    <t>Påverkan baseras på en transport med lastbil (1 MJ/ton km), 800 km och 40 km lastbil (2,5 MJ/ton km). Svensk dieselmix används.</t>
  </si>
  <si>
    <t>Data gäller för hård board av barrträ och inte oljehärdad som ligger på ca 940 kg/m3 respektive 1000 kg/m3. Densiteten kan variera mellan olika tillverkare.</t>
  </si>
  <si>
    <t xml:space="preserve">Hård board representerar en träprodukt baserad på träfibrer tillverkade i en våt process. Förutom träfibrer innehåller hårdskiva inga bindemeldel (om de tillverkas enligt Masonite-processen) eller mindre mängd bindemedel (2%) och tillsatser som vax._x000D_
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</si>
  <si>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Hård board representerar en träprodukt baserad på träfibrer tillverkade i en våt process.</t>
  </si>
  <si>
    <t xml:space="preserve">Hård board kan användas såväl för byggändamål (vägg, tak, golv, luftspalter) som till möbler och inredningar. </t>
  </si>
  <si>
    <t>Board</t>
  </si>
  <si>
    <t>01201</t>
  </si>
  <si>
    <t>Byggskivor</t>
  </si>
  <si>
    <t>Hård skiva, HB (våt process)</t>
  </si>
  <si>
    <t>Den specifika skivan är utformat för att användas inomhus och en vanlig tjocklek är från 2,5 mm till 64 mm.</t>
  </si>
  <si>
    <t>Data gäller för HDF-skivor av barrträ och en densitet på ca 850 kg/m3. Densiteten kan variera mellan olika tillverkare.</t>
  </si>
  <si>
    <t xml:space="preserve">HDF-skivan representerar en träprodukt baserad på träfibrer tillverkade i en torr process. Förutom träfibrer innehåller HDF även bindemedel (ca 14%) och andra tillsatser_x000D_
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</si>
  <si>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HDF-skiva (HDF) representerar en träprodukt baserad på träfibrer tillverkade i en våt process.</t>
  </si>
  <si>
    <t xml:space="preserve">HDF-skiva kan användas såväl för byggändamål (vägg, tak, golv, luftspalter) som till möbler och inredningar. </t>
  </si>
  <si>
    <t>HDF-skiva, HDF (torr process)</t>
  </si>
  <si>
    <t>Ett fönster har olika U-värde som måste beaktas vid en produktjämförelse. Vidare måste ytvikten beaktas som för medelvärdes fönstret är 39 kg/m².</t>
  </si>
  <si>
    <t>Påverkan baseras på en transport med lastbil (1 MJ / ton km), 500 km och 40 km lastbil (2,5 MJ/ton km). Svensk dieselmix används.</t>
  </si>
  <si>
    <t>GWP-GHG (A1-A3) för trä-fönster varierar mellan typ +/- 20% per kg CO₂e/kg beroende på fönstertyp. LCA-värdena baseras på EPDer från Europa.</t>
  </si>
  <si>
    <t>Data är representativa alla slags PVC-fönster med en 3-glas isolerruta.</t>
  </si>
  <si>
    <t>Plast-fönster (PVC)</t>
  </si>
  <si>
    <t>04113</t>
  </si>
  <si>
    <t>EN 14351-1:2006+A1:2010</t>
  </si>
  <si>
    <t>Fönster, PVC, alla typer, 3-glas</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</si>
  <si>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utan ytskikt på mellan 30 till 35 kg/m3 och lambda-värde från 0.022 till 0.027 W/(mK) beroende på tjocklek och densitet och tillverkare.</t>
  </si>
  <si>
    <t>Konsumtionen i Sverige sker via import</t>
  </si>
  <si>
    <t>Påverkan baseras på en transport med lastbil (1 MJ / ton km), 1000 km och 40 km lastbil (2,5 MJ/ton km). Svensk dieselmix används.</t>
  </si>
  <si>
    <t>Polyisocyanurat (PIR) värmeisoleringPIR är ett härdat polymermaterial som kombinerar isocyanater och polyoler som skapar en tvärbindande kemisk reaktion som resulterar i ett robust, styvt material som inte smälter vid upphettning. Skummet kan härdas för att skapa en av två former av produkten. Den kan tillverkas genom en kontinuerlig process för att skapa tunt skivmaterial som lamineras med olika ytor och skärs i skivor. Alternativt kan den göras till block för att skäras i förutbestämda former</t>
  </si>
  <si>
    <t>GWP-GHG A1-3 kan variera mycket lite mellan tillverkare. Majoriteten av växthusgasutsläppen har sitt ursprung ifrån produktionen av råvarorna. De genomsnittliga datavärdena är baserade på EPDer.</t>
  </si>
  <si>
    <t>Data är representativa för termisk isolering av skivor av polyisocyanurat (PIR).</t>
  </si>
  <si>
    <t>PIR isolering i skivor för användning som värmeisolering både ute och inne.</t>
  </si>
  <si>
    <t>EN 13163:2012+A1:2015</t>
  </si>
  <si>
    <t>Polyisocyanurat (PIR) värmeisolering</t>
  </si>
  <si>
    <t>Resursen är ett proxydata för alla typer av gummiprodukter när specifika klimatdata (EPD) saknas. Ingen densitet anges då variationen är stor, från 180 till 1400 kg/m3, varför denna måste baseras på uppgifter vilket gummi som dessa GWP-data ska användas för.</t>
  </si>
  <si>
    <t>Konsumtionen i Sverige består av inhemska producenter och import.</t>
  </si>
  <si>
    <t>Gummiprodukten antas innehålla mindre än 5 % tillsatser och fyllmedel.</t>
  </si>
  <si>
    <t>Data är för olika tillverkare som tillverkar olika syntetiskt gummi baserat data för nitril butadien rubber (NBR) och neopren (CR), även kallat polykloropren eller kloroprengummi . Miljöpåverkan ger då ett acceptabelt värde på produkternas miljöpåverkan.. Miljödata för denna resursen baseras på EPDM och GWP-GHG (A1-A3) baseras på fåtal EPDer och databasdata.</t>
  </si>
  <si>
    <t>Resursen är ett proxydata för alla typer av produkter av syntetiskt gummi typ neopren och butadien när specifika klimatdata (EPD) saknas.</t>
  </si>
  <si>
    <t xml:space="preserve">Syntetiskt gummi används i många applikationer i byggnadskonstruktioner och denna resurs används när specifika data saknas. </t>
  </si>
  <si>
    <t>Byggmaterial</t>
  </si>
  <si>
    <t>01</t>
  </si>
  <si>
    <t>Syntetiskt gummi typ neopren och butadien, ospecificerat</t>
  </si>
  <si>
    <t>Resursen är ett proxydata för alla typer av gummiprodukter när specifika klimatdata (EPD) saknas. Ingen densitet anges då variationen är stor, från 180 till 1400 kg/m3, varför denna måsta baseras på uppgifter vilket gummi som dessa GWP-data ska användas för.</t>
  </si>
  <si>
    <t>Data är för olika tillverkare som tillverkar olika syntetiskt gummi baserat data för etenpropengummi (EPDM) och neopren (CR), även kallat polykloropren eller kloroprengummi . Miljöpåverkan ger då ett acceptabelt värde på produkternas miljöpåverkan.. Miljödata för denna resursen baseras på EPDM och GWP-GHG (A1-A3) baseras på fåtal EPDer och databasdata.</t>
  </si>
  <si>
    <t>Resursen är ett proxydata för alla typer av produkter av syntetiskt gummi när specifika klimatdata (EPD) saknas.</t>
  </si>
  <si>
    <t>Syntetiskt gummi typ EPDM och SBR, ospecificerat</t>
  </si>
  <si>
    <t>Resursen är ett proxydata för alla typer av plastprodukter när specifika klimatdata (EPD) saknas.</t>
  </si>
  <si>
    <t>Plastprodukten antas innehålla mindre än 5 % tillsatser och fyllmedel.</t>
  </si>
  <si>
    <t>Data är för olika tillverkare som tillverkar olika plastprodukter baserat på en termoplast polyolefin polymer och utan filler. Miljöpåverkan ger då ett acceptabelt värde på produkternas miljöpåverkan.. Miljödata för denna resursen baseras på en fossil plast typ polyeten (PE) och polystyren (PS) och GWP-GHG (A1-A3) baseras på fåtal EPDer och databasdata.</t>
  </si>
  <si>
    <t>Plastprodukter används i många applikationer i byggnadskonstruktioner och denna resurs används när specifika data saknas</t>
  </si>
  <si>
    <t>Plastprodukter typ termoplaster polyolefin, ospecificerat</t>
  </si>
  <si>
    <t>Den specifika skivan är designad för att användas där en hård skiva krävs och som klarar väderexponering och används för brandskydd. Om man jämför med andra alternativ kan det vara en kombination av material för att uppnå samma funktion och måste beaktas.</t>
  </si>
  <si>
    <t>Livslängden för produkten är normalt lika med livslängden för den konstruktion den är en del av och byts normalt ut vid en omfattande ombyggnad.</t>
  </si>
  <si>
    <t>Konsumtionen i Sverige sker genom import från olika länder i Europa.</t>
  </si>
  <si>
    <t>Påverkan baseras på en transport med lastbil (1 MJ/ton km), 1000 km långdistans och 40 km närdistribution (2,5 MJ/ton km). Svensk dieselmix används.</t>
  </si>
  <si>
    <t xml:space="preserve">En fibercementskiva är en byggskiva av cement, glasafiber (&lt;2 vikt-%) och en del andra material som sand, perlite och filler. Den används främst som invändig väggbeklädnad. </t>
  </si>
  <si>
    <t>LCA-data för GWP-GHG (A1-3) kommer från den dominerande producenten på markanden och deras miljödeklarationer (EPD).</t>
  </si>
  <si>
    <t>Data är representativa för en fibercementskivor med glasfiber, för krävande applikationer där högre hållfasthet, högre ythårdhet och högre slaghållfasthet krävs, samt en skiva som klarar fuktexponering</t>
  </si>
  <si>
    <t>Denna typ av skiva är en multifunktionell skiva som kan användas som ytbeklädnad i väggar och tak. Skivan har egenskaper som hårdgipsskiva och brandmotstånd liknande en brandgipsskiva. Skivan har inget ytmaterial.  Densiteten inkludera omkring 10% fuktkvot.</t>
  </si>
  <si>
    <t>Cementbaserade skivor</t>
  </si>
  <si>
    <t>01213</t>
  </si>
  <si>
    <t>EN 12467</t>
  </si>
  <si>
    <t>Fibercementskivor, inomhusskiva, ≤ 35 vikt-% cement,</t>
  </si>
  <si>
    <t>För att bedöma värmeisolering måste lambdavärdet användas i kombination med att olika produktalternativ har olika densiteter. Med andra ord kan värmeisolering inte jämföras per kg utan i en given byggtillämpning. Materialdata för den generiska resursen är ett lambda-värde på 330 kg/m³ and lambda 0,070 W/(mK).</t>
  </si>
  <si>
    <t>Det generiska hemcreteblocket är en blandning av 31 % hampaflis och 63 % bindemedel, där bindemedlet som används i blocket är en blandning gjord av 80 % dolomitkalk (hydratiserad kalk) och 20 % cement. Det finns en variation av densiteten på 310-350 kg/m³ för samma lambdavärde. De värden på densitet som anges här och lambdavärdet är exemplariskt p värde av vad som används på marknaden.</t>
  </si>
  <si>
    <t>GWP-GHG (A1-A3) gäller för skivor och kan variera mellan olika tillverkare och baseras på få EPD-data samt LCA-studier. Miljöpåverkan från hampa är låg, men bidraget från bindemedlet påverkar på ett betydande sätt varför typ av bindemedel och andel påverkar resultatet GWP-GHG (A1-3), samt andelen biogent kol som produkten innehåller.</t>
  </si>
  <si>
    <t xml:space="preserve">Data är representativa för produkten hampabetongblock som består av hampafiber och kalk som bindemedel. Inga särskilda brandskyddsmedel  tillsätts. Den aktuella produkten har ett viktförhållande mellan hampa och kalk på 1:1.67. Data är med även användbara för andra kombinationer med max 10% högre andel kalk eller lägre andel kalk (men inte högre då dessa data i sådana fall skulle underskatta klimatpåverkan)._x000D_
Klimatdata för denna resursen kan användas för hampa-kalk som sprutats på plats i en byggkonstruktion som har viktförhållande på hampa och kalk på 1:1,22 (45 respektive 44 vikt-%) och utgör då ett konservativt val av data._x000D_
</t>
  </si>
  <si>
    <t>Hampa används generellt som värmeisolering och ibland också som ljudisolering eller som en kombinerad funktion. I detta fallet har en murningsbart block skapats av hampa och kalk. Hampa är avsedd för användning i en skyddad miljö. Det behövs inte tillsättas brandskyddsmedel i hampbetongblock.</t>
  </si>
  <si>
    <t>EN 13171:2012</t>
  </si>
  <si>
    <t>Hampabetongblock</t>
  </si>
  <si>
    <t xml:space="preserve">Funktionell enhet för skede A1-3+B6: 11 [g CO2/kWh DC och 800 kWh/kWp] </t>
  </si>
  <si>
    <t>Nedbrytning: 1%</t>
  </si>
  <si>
    <t>Konsumtionen i Sverige utgörs främst av import.</t>
  </si>
  <si>
    <t>För transportändamål kan ytvikten på 12 kg/m2 användas och tas med i det aktuella transportscenariot: långväga lastbil (1 MJ/ton km), 1500 km och 40 km lastbil (2,5 MJ/ton km). Svensk dieselmix används.</t>
  </si>
  <si>
    <t>Data är representativa för solceller typ OPV och är ett generiskt exemplvärde på det som finns på marknaden.</t>
  </si>
  <si>
    <t>GWP-GHG (A1-A3) gäller för produktion av solcellen och kan variera mellan olika tillverkare och baseras på få EPD-data samt LCA-studier.</t>
  </si>
  <si>
    <t>Data är representativa för solceller typ organisk OPV (organic photovoltaic)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</si>
  <si>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En solcell, eller solpanel, är en elektrisk anordning som omvandlar ljusets energi direkt till elektricitet genom den fotovoltaiska effekten, som är ett fysiskt och kemiskt fenomen.</t>
  </si>
  <si>
    <t>Elinstallationsmaterial</t>
  </si>
  <si>
    <t>183</t>
  </si>
  <si>
    <t>m2</t>
  </si>
  <si>
    <t>20 år</t>
  </si>
  <si>
    <t>kg CO₂e/m2</t>
  </si>
  <si>
    <t>Solcell, OPV</t>
  </si>
  <si>
    <t xml:space="preserve">Funktionell enhet för skede A1-3+B6: 27 [g CO2/kWh DC och 800 kWh/kWp] </t>
  </si>
  <si>
    <t>Nedbrytning: 0.7%</t>
  </si>
  <si>
    <t>Data är representativa för solceller typ CdTe och är ett generiskt exemplvärde på det som finns på marknaden.</t>
  </si>
  <si>
    <t>Data är representativa för solceller typ CdTe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</si>
  <si>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30 år</t>
  </si>
  <si>
    <t>Solcell, CdTe</t>
  </si>
  <si>
    <t xml:space="preserve">Funktionell enhet för skede A1-3+B6: 49 [g CO2/kWh DC och 800 kWh/kWp] </t>
  </si>
  <si>
    <t>Data är representativa för solceller typ CI(G)S och är ett generiskt exemplvärde på det som finns på marknaden.</t>
  </si>
  <si>
    <t>Data är representativa för solceller typ CI(G)S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</si>
  <si>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CI(G)S</t>
  </si>
  <si>
    <t xml:space="preserve">Funktionell enhet för skede A1-3+B6: 67 [g CO2/kWh DC och 800 kWh/kWp] </t>
  </si>
  <si>
    <t>För transportändamål kan ytvikten på 23 kg/m2 användas och tas med i det aktuella transportscenariot: långväga lastbil (1 MJ/ton km), 1500 km och 40 km lastbil (2,5 MJ/ton km). Svensk dieselmix används.</t>
  </si>
  <si>
    <t>Data är representativa för solceller typ multi-Si och är ett generiskt exemplvärde på det som finns på marknaden.</t>
  </si>
  <si>
    <t>Data är representativa för solceller typ multi-Si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</si>
  <si>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multi-Si</t>
  </si>
  <si>
    <t xml:space="preserve">Funktionell enhet för skede A1-3+B6: 109 [g CO2/kWh DC och 800 kWh/kWp] </t>
  </si>
  <si>
    <t>Data är representativa för solceller typ mono-Si och är ett generiskt exemplvärde på det som finns på marknaden.</t>
  </si>
  <si>
    <t>Data är representativa för solceller typ mono-Si och används för att beskriva miljöpåverkan för produktionen (A1-3). Elenergi som sedan uppstår från solcellen redovisas under modul B5 Energianvändning. Den deklarerade solcellen antas vara inkapslade eller på annat sätt säkrade inuti en stel ram samt en glasskiva för att bilda en färdig solpanel.</t>
  </si>
  <si>
    <t>Solcell, mono-Si</t>
  </si>
  <si>
    <t>För att bedöma värmeisolering måste lambdavärdet användas i kombination med att olika produktalternativ har olika densiteter. Med andra ord kan värmeisolering inte jämföras per kg utan i en given byggtillämpning. Materialdata för den generiska resursen är ett lambda-värde på 36 kg/m³ and lambda 0,040 W/(mK).</t>
  </si>
  <si>
    <t>Skivan innehåller ca 88 % hampafiber, 8 % polyester/PP/PE och 4 % amunonium(poly)sulfat/natriumvätekarbonat (bikarbonat). Produkten används för värmeisolering av väggar, golv och tak i byggnader. Det finns en variation av densiteten för samma lambdavärde mellan olika tillverkare, men värdena på densitet som anges här och lambdavärdet är exempelvärde på det som används på marknaden.</t>
  </si>
  <si>
    <t>Data är representativa för produkten hampafiber som en skiva med maximalt 8% polyester som bindemedel eller en polyolefin (PP/PE). Brandskyddsmedel och bindemedel tillsätts till isoleringen.</t>
  </si>
  <si>
    <t>Hampa används som värmeisolering och ibland också som ljudisolering eller som en kombinerad funktion. Hampa är avsedd för användning i en skyddad miljö.</t>
  </si>
  <si>
    <t>Hampaisolering, skivor, 8 % polyester eller polyolefin</t>
  </si>
  <si>
    <t>Skivan innehåller ca 88 % hampafiber, 8 % polylactide (PLA) och 4 % amunonium(poly)sulfat/natriumvätekarbonat (bikarbonat). Produkten används för värmeisolering av väggar, golv och tak i byggnader. Det finns en variation av densiteten för samma lambdavärde mellan olika tillverkare, men värdena på densitet som anges här och lambdavärdet är exempelvärde på det som används på marknaden.</t>
  </si>
  <si>
    <t>Data är representativa för produkten hampafiber som en skiva med maximalt 8% polylaktid (PLA) som bindemedel. Brandskyddsmedel och bindemedel tillsätts till isoleringen.</t>
  </si>
  <si>
    <t>Hampaisolering, skivor, 8% polylaktid (PLA) som bindemedel</t>
  </si>
  <si>
    <t>Den specifika ångbromsen är utformat för att användas på insidan mot fasadskalet på den varma sidan</t>
  </si>
  <si>
    <t>Konsumtionen i Sverige består av import.</t>
  </si>
  <si>
    <t>Det flexibla fuktskyddsmembranet består av cirka 40 % polyamidbaserad film, 60 % polypropenfiberduk och mindre än 4 % harts, vilket ger ett bredare spektrum av vattenångdiffusionsbeständighet än en tradtionall product. Ytviktens typiska värde är 80 g/m².</t>
  </si>
  <si>
    <t>Data från olika tillverkare som använder samma slags plast har likande miljöpåverkan, men val av fossil eller förnybar råvara har stor skillnad. Miljödata för denna resursen avser en fossil plast och GWP-GHG (A1-A3) baseras en EPD.</t>
  </si>
  <si>
    <t>Data är representativa för en åderbeständig byggfolie. Med ett Sd-värde från 0,3m till 25m begränsar den variabla fukttätningen avsevärt vattenöverföringen från byggnadens inre till konstruktionen, samtidigt som fuktiga material kan torka ut effektivt beroende på den relativa luftfuktigheten.</t>
  </si>
  <si>
    <t>Den variabla används på ytterväggens insida. Ångbromsen hindrar att vattnet i fuktig luft från byggnadens insida tränger ut i vägg, golv eller takkonstruktion.</t>
  </si>
  <si>
    <t>Plastfolie</t>
  </si>
  <si>
    <t>01406</t>
  </si>
  <si>
    <t>EN 13984:2013</t>
  </si>
  <si>
    <t>Plastfolie, varialbel ångspärr</t>
  </si>
  <si>
    <t>Den specifika vindskyddet är utformat för att användas i ytterväggen skyddat från väderexponering.</t>
  </si>
  <si>
    <t>Påverkan baseras på en transport med lastbil (1 MJ/ton km), 600 km och lastbil 40 km (2,5 MJ/ton km). Svensk dieselmix används.</t>
  </si>
  <si>
    <t>Vindspärren består av en blandning av spunnet polyeten och polypropenmatta i en blandning av ca 40/60 % och &lt;2 % UV-stabilisator, med ett typiskt värde på 60-80 g/m² (ett lager) och när 2 lager används (inklusive svart pigment) är ytvikten vanligtvis 180 g/m².</t>
  </si>
  <si>
    <t>Data från olika tillverkare som använder samma slags plast har likande miljöpåverkan, men val av fossil eller förnybar råvara har stor skillnad. Miljödata för denna resursen avser en fossil plast och GWP-GHG (A1-A3) baseras på fåtal EPDer.</t>
  </si>
  <si>
    <t>Data är representativa för en vindspärr som är diffusionsöppen och tillverkad av spunnet polyeten och polypropenfilt</t>
  </si>
  <si>
    <t>Vindskydd ätr ett membran som ersätter en skiva som vindskydd och som används bakom ett yttre fasadskikt och skapar på så sätt en ventilerad fasad. Vindspärren kan fästas direkt mot värmeisoleringen</t>
  </si>
  <si>
    <t>EN 13859-1</t>
  </si>
  <si>
    <t>Vindspärr fasader, spunnet polyetylen och polypropylen</t>
  </si>
  <si>
    <t>Den specifika ångbromsen är utformat för att användas på insidan mot fasadskalet på den varma sidan.</t>
  </si>
  <si>
    <t>Plastfilmen består av en blandning av LD-Polyeten och HDPE med minst 75 % LDPE samt &lt; 2 % UV-stabilisatorer, med  en tjocklek på 0.2 mm och en ytvikt på 180 g/m².</t>
  </si>
  <si>
    <t>Data från olika tillverkare som använder samma slags plast har likande miljöpåverkan, men val av fossil eller förnybar råvara har stor skillnad. Miljödata för denna resursen avser en fossil plast typ polyeten (PE) och GWP-GHG (A1-A3) baseras på fåtal EPDer.</t>
  </si>
  <si>
    <t>Data är representativa för en åderbeständig byggfolie som ska vara minst 0,20 mm tjock.</t>
  </si>
  <si>
    <t>En åderbeständig byggfolie hindrar att vattnet i fuktig luft från byggnadens insida tränger ut i vägg, golv eller takkonstruktion.</t>
  </si>
  <si>
    <t>Plastfolie, ångspärr</t>
  </si>
  <si>
    <t>När tegelsten jämförs med andra material eller materialkombinationer ska bedömningen göras i den avsedda användningen och i ett livscykelperspektiv, dvs. hela livscykeln ska beaktas.</t>
  </si>
  <si>
    <t xml:space="preserve">Uppgifterna är representativa för en tegelbalk som konsumeras på den svenska marknaden. Dessa data baseras på EPD från flera olika tillverkare som sammanställst år 2020. </t>
  </si>
  <si>
    <t>Livslängden är normalt lika med den konstruktion den är en del av. Prefabricerade betongelement kräver normalt inget underhåll under dess dimensionerade livslängd. Tegelstenar lämpar sig för återanvändning.</t>
  </si>
  <si>
    <t>All tegelsten som används i Sverige importeras (det sista tegelbruket låg i Haga, Enköping och stängdes 2020). Den största importen kommer från Danmark och sedan från Finland, Nederländerna, Belgien samt Tyskland.</t>
  </si>
  <si>
    <t>Tekniken mellan tillverkarna är likvärdig men bränslet variarar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</si>
  <si>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 xml:space="preserve">Balkar består av tegel, armeringsjärn och betong. 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 </t>
  </si>
  <si>
    <t>Data är representativa för tegelbalk som används på den svenska marknaden och tegel som tillverkas med ytterligare en andra bränning, dubbelbränning.</t>
  </si>
  <si>
    <t xml:space="preserve">En tegelbalk är ett horisontellt konstruktionselement som spänner över öppningar som portaler, dörrar, fönster och eldstäder etc. Tegelbalkar med hårdbrända tegelstenar tillverkas med olika färger och storlek från olika tillverkare. Som standard tillverkas tegelbalkar från 4 stens tegelbalkar och upp till 27 sten. Upp till och med 13 sten tillverkar man balkar i enkelskift, därefter tillverkas de som dubbelskift. Så till exempel en 14 stensbalk har 28 armerade tegelstenar osv. </t>
  </si>
  <si>
    <t>Tegel</t>
  </si>
  <si>
    <t>01102</t>
  </si>
  <si>
    <t>Tegelbalk, dubbelbränt (ökade färgskiftningar)</t>
  </si>
  <si>
    <t xml:space="preserve">Uppgifterna är representativa för tegelbalk som konsumeras på den svenska marknaden. Dessa data baseras på EPD från flera olika tillverkare som sammanställts år 2020. </t>
  </si>
  <si>
    <t>Livslängden är normalt lika med den konstruktion den är en del av.  Tegelstenar kräver normalt inget underhåll under dess dimensionerade livslängd. Tegelstenar lämpar sig för återanvändning.</t>
  </si>
  <si>
    <t>All tegelsten som används i Sverige importeras (det sista tegelbruket låg i Haga, Enköping och stängdes 2020 och bara en mindre produktion baserad på gammal teknik finns nu kvar på Horns Tegelbruk). Den största importen kommer från Danmark och sedan från Finland, Nederländerna, Belgien samt Tyskland.</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</si>
  <si>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</si>
  <si>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Balkar består av tegel, armeringsjärn och betong. 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</si>
  <si>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tegelbalk som används på den svenska marknaden.</t>
  </si>
  <si>
    <t xml:space="preserve">En tegelbalk är ett horisontellt konstruktionselement som spänner över öppningar som portaler, dörrar, fönster och eldstäder etc. Tegelbalkar av tegelstenar tillverkas med olika färger och storlek från olika tillverkare. Som standard tillverkas tegelbalkar från 4 stens tegelbalkar och upp till 27 sten. Upp till och med 13 sten tillverkar man balkar i enkelskift, därefter tillverkas de som dubbelskift. Så till exempel en 14 stensbalk har 28 armerade tegelstenar osv. </t>
  </si>
  <si>
    <t>Tegelbalk</t>
  </si>
  <si>
    <t>400</t>
  </si>
  <si>
    <t>Angivna data är representativa för de svenska producenterna av torrbetong och de betongrecept som de använder. Data för miljöpåverkan är baserade på aktuella EPDer för bindemedel samt fabriksdata.</t>
  </si>
  <si>
    <t xml:space="preserve">Betong exponerad utomhus eller annan fuktig miljö är utformad med avseende på beständighet enligt Eurocodes. Livslängden är normalt lika med den konstruktion den är en del av.  Husbyggnadsbetong kräver normalt inget underhåll under dess dimensionerade livslängd. </t>
  </si>
  <si>
    <t>Miljödata kan anses som representativa för torrbruk som säljs på den svenska marknaden.</t>
  </si>
  <si>
    <t>Påverkan baseras på en transport med 40 km närdistribution lastbil (2,5 MJ/ton km) och 400 km långdistans lastbil (1 MJ/ton km) . Svensk dieselmix används.</t>
  </si>
  <si>
    <t xml:space="preserve">Betong tillverkas av berg, grus och cement där huvudråvaran är kalksten. Miljödata för de cement  som använts är baserade på EPDer för vanligt använda cementsorter på svensk marknad. </t>
  </si>
  <si>
    <t>Betongsammansättningen och bindemedelsblandningen är representativ för torrbetong som säljs i 25 kg säckar på den svenska marknaden kallad finbetong och klass K30.</t>
  </si>
  <si>
    <t>Torrbruk</t>
  </si>
  <si>
    <t>01005</t>
  </si>
  <si>
    <t>Torrbruk, grovbetong K25 (C28/35)</t>
  </si>
  <si>
    <t>Torrbruk, finbetong K30 (C32/40)</t>
  </si>
  <si>
    <t>När betongprodukter jämförs med andra material eller materialkombinationer ska bedömningen göras i den avsedda användningen och i ett livscykelperspektiv, dvs. hela livscykeln ska beaktas. Den kompakta densiteten är 3040 kg/m³ och bulkdensiteten 1250 kg/m³.</t>
  </si>
  <si>
    <t>Uppgifterna är representativa för den typ av laminerat brandglas som används på den svenska marknaden. Uppgifterna är giltiga tills nya publiceras</t>
  </si>
  <si>
    <t xml:space="preserve">Cement som ingår i betong som exponeras utomhus eller annan fuktig miljö är utformad med avseende på beständighet enligt Eurocodes. Livslängden är normalt lika med den konstruktion den är en del av.  Husbyggnadsbetong kräver normalt inget underhåll under dess dimensionerade livslängd. </t>
  </si>
  <si>
    <t>Miljödata för cement kan anses som representativa den mest använda cementsorten på den svenska marknaden.</t>
  </si>
  <si>
    <t>Den deklarerade produkten är ett cement som överensstämmer med sammansättningen av Portland Limestone Cement CEM II/ALL 42.5 R, i enlighet med EN 197-1.</t>
  </si>
  <si>
    <t xml:space="preserve">Cement används till betong som tillverkas av berg, grus och cement där huvudråvaran är kalksten. I klimatförbättrad betong ersätts en del av cementet med alternativa bindemedel. Miljödata för det cement som använts är baserade på EPDer för vanligt använda cementsorter på svensk marknad. </t>
  </si>
  <si>
    <t>Cement är en insatsvara för betong och är därmed ett halvfabrikat. Normalt köps färdig betong och blandas normalt inte på byggarbetsplatsen om inte det rör sig om små mängder.</t>
  </si>
  <si>
    <t>Cement används som bindemedel i betong.  Cement är ett hydrauliskt bindemedel som består av fint malda, icke-metalliska oorganiska föreningar. Cement är framställd genom malning av cementklinker och beståndsdelar. När vatten tillsätts cement så bildas cementpasta som stelnar och härdar. Efter härdning behåller det sin styrka och stabilitet även under vatten.</t>
  </si>
  <si>
    <t>Cement</t>
  </si>
  <si>
    <t>01001</t>
  </si>
  <si>
    <t>Cement, typ CEM II/A-LL 42,5 R</t>
  </si>
  <si>
    <t>150</t>
  </si>
  <si>
    <t>När produkten jämförs med andra material eller materialkombinationer ska bedömningen göras i den avsedda användningen och i ett livscykelperspektiv.</t>
  </si>
  <si>
    <t>Uppgifterna är representativa för de största producenterna och därmed den största konsumtionen av sågat virke som används i Sverige. Dessa data representerar året 2020, dvs. efter det att reduktionsplikten av diesel implementerades, varför rapporterade GWP är lägre än tidigare.</t>
  </si>
  <si>
    <t>Livslängden för trä inomhus är normalt lika med konstruktionen den är en del av. Trä i i utomhusmiljöer behöver normalt underhåll under dessa 50 års livslängd.</t>
  </si>
  <si>
    <t>Konsumtionen i Sverige domineras av nationella producent varför de underlagsdata som används från svenska sågverk kan anses representativa för denna konsumtion.</t>
  </si>
  <si>
    <t xml:space="preserve">Miljöpåverkan är baserad på en sektor EPD som täcker 58 % av det totala hyvlat virket i Sverige. Torkat hyvlat virke har en genomsnittlig densitet på 455 kg/m³ och en fukthalt på 16%. Hyvlat torkat gran har en genomsnittlig densitet på 470 kg/m³ och 440 kg/m³ för tall. Fuktinnehållet för det torkade virket är cirka 12-18 %.  Biogent kol bundet i den sågade varan är 715kg CO₂/m³. </t>
  </si>
  <si>
    <t>Värdena baseras på en mindre grupp av producenter i Sverige som täcker 25 % av det totala mämgden producerat hyvladat virke. De hyvlade träprodukten kan tillverkas i anläggningar med både sågverk och hyvleri på samma plats (kombinationsanläggning) och i anläggningar som enbart arbetar med hyvling (fristående hyvleri). Fristående hyvleri köper allt sågat virke från flera sågverk lokaliserade på olika transportavstånd. Resultaten här presenteras för en genomsnittlig anläggning. För att ge en övergripande generisk siffra antas att 20 % av det planerade virket kommer från kombinerade anläggningar. Sågat torkat virke produceras i Sverige manligt baserat på inhemska stockar. När import sker påverkar det GWP-GHG (A1-A3) där transporten (A2) av använt sågat virke kan öka avsevärt. Hyvlat virke GWP-GHG (A1-3) varierar och medelvärdet är 33,5 kg CO₂e/m³ för de företag som varit med i inventeringen. Samma artblandning som för sågade trävaror antas gälla även för hyvlat virke.</t>
  </si>
  <si>
    <t>Hyvlat virke kan användas direkt i alla byggnadsverk eller användas som insatsvara i andra träbaserade produkter.</t>
  </si>
  <si>
    <t>Hyvlat virke används för konstruktionsändamål, beklädnad och som komponent i träbaserade produkter. Den genomsnittliga fuktkvoten för de deklarerade produkterna är 16 %. På begäran kan virke med annan fukthalt levereras.</t>
  </si>
  <si>
    <t>Sågat virke</t>
  </si>
  <si>
    <t>02001</t>
  </si>
  <si>
    <t>Trävaror</t>
  </si>
  <si>
    <t>Hyvlat virke, u 16 %, barrträ</t>
  </si>
  <si>
    <t>Data är representativ för tillverkarna av stålprodukter som konsumeras på den svenska marknaden. Uppgifterna om miljöpåverkan baseras på EPDer och har jämförts med sektorövergripande EPD för alla europeiska producenter.</t>
  </si>
  <si>
    <t>Påverkan baseras på en transport med lastbil (1 MJ/ton km) 1000 km och 40 km lastbil (2,5 MJ/ton km). Svensk dieselmix används.</t>
  </si>
  <si>
    <t>Återvunnet stål sparar 60 till 90% av energin jämfört med produktion av primärt stål. Den maximala andelen skrot i masugns stål (BOF) är begränsad till cirka 20%. I ljusbågsugn (EAF) kan andelen vara upp till 100%. Men idag är innehållet av återvunnet material vid ståltillverkning begränsat på grund av den begränsade tillgänglighet av metallskrot. Enligt EN 15804 är det endast ”post-consumer recycling” som inte har någon uppströms miljöpåverkan från ståltillverkningen. Används begreppet skrot kan det även innehålla spill som enligt EN15804 ska ha miljöpåverkan från de uppströms processer som genomgåtts. De nuvarande EPDerna på marknaden tar inte hänsyn till detta, varför stål i allmänhet som är baserat på "skrot" underskattar miljöpåverkan, om den faktiska mängden återvinning efter konsumenten inte rapporteras i EPD. Det här problemet hanteras inte i den aktuella databasen och måste täckas i framtida uppdateringar. Miljödata som används här i databasen är baserade på EPD från olika leverantörer som förekommer på den svenska marknaden.</t>
  </si>
  <si>
    <t>Flera användbara EPD finns för stålprodukter och används även som proxy-data för skruvar, spikar, fästdon och beslag.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</si>
  <si>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Data avser all slags spikar och beslag av stål. Stålet kan vara varmförzinkat eller elförzinkat.</t>
  </si>
  <si>
    <t>Beslag</t>
  </si>
  <si>
    <t>06</t>
  </si>
  <si>
    <t>Den specifika skivan är designad för att användas där en putsbärarskiva krävs och som klarar denna väderexponering och används för brandskydd. Om man jämför med andra alternativ kan det vara en kombination av material för att uppnå samma funktion och måste beaktas.</t>
  </si>
  <si>
    <t>Konsumtionen i Sverige sker genom import från främst Tyskland.</t>
  </si>
  <si>
    <t>Fasadskivan är en lättviktsskiva med mer än 80% (w/w) glasgranulat. Skivan består i övrigt av epoxi, aluminiumhydroxid och glasfiberväv.</t>
  </si>
  <si>
    <t>LCA-data för GWP-GHG (A1-3) kommer från den enda identifierade tillverkaren av stenkompositskivor och deras miljödeklarationer (EPD).</t>
  </si>
  <si>
    <t>Data är representativa för en glaskompositskiva som är en lätt kompositskiva gjord av återvunnet glasgranulat för användning i putssystem för fasader. Den kan också användas på innomhus i undertak och på väggreglar av stål eller trä.</t>
  </si>
  <si>
    <t xml:space="preserve">Glaskompositen är en lättvikts fasadskiva designad för att användas som putsbärarskiva i ett ventilerad beklädnadssystem. Den är lämplig för olika väggtyper och även för användning som invändig beklädnad. </t>
  </si>
  <si>
    <t>Skivmaterial övrigt</t>
  </si>
  <si>
    <t>01299</t>
  </si>
  <si>
    <t>EN 13501-1</t>
  </si>
  <si>
    <t>Putsbärarskiva av glasgranulat</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</si>
  <si>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som är 40.5 kg/m².</t>
  </si>
  <si>
    <t>Uppgifterna är representativa för den typ av glas aluminiumdörr som används på den svenska marknaden. Uppgifterna är giltiga tills nya publiceras</t>
  </si>
  <si>
    <t>Konsumtionen i Sverige domineras av import.</t>
  </si>
  <si>
    <t>Skillnaden i tillverkningsprocessen och dörrens sammansättning är liten mellan de tillverkarna som vi erhållit data av och andelen glas dominerar med lite över 50 % följs av andelen aluminium. Miljöpåverkan styrs till stora delar av andelen återvunnet aluminium som används samt var det tillverkats. I de värde för GWP-GHG (A1-3) som redovisas här är lite mer än hälften baserade på återvunnet aluminium.</t>
  </si>
  <si>
    <t>GWP-GHG (A1-A3) för en helglas dörr beror främst på vilken ursprung alumiuniumet har. LCA-datavärdena är baserade på få globalt identifierade EPD för dörrar, men tredubbla glasade, varför de antas vara representativa för svenska förhållanden.</t>
  </si>
  <si>
    <t>Uppgifterna är representativa ytterdörr av aluminium som är helglasad</t>
  </si>
  <si>
    <t>Dörren är designad för användning i bostadsbyggnader och lokaler</t>
  </si>
  <si>
    <t>Ytterdörrar</t>
  </si>
  <si>
    <t>04001</t>
  </si>
  <si>
    <t xml:space="preserve">Ytterdörr, aluminium, helglasad </t>
  </si>
  <si>
    <t>När produkten jämförs med andra material eller materialkombinationer ska bedömningen göras i den avsedda användningen och i ett livscykelperspektiv. Tillverkarna tillhandahåller olika dimensioner och vikt per m som kan användas vid miljöberäkningar.</t>
  </si>
  <si>
    <t xml:space="preserve">Livslängden för trä inomhus är normalt lika med konstruktionen den är en del av. </t>
  </si>
  <si>
    <t xml:space="preserve">Konsumtionen i Sverige domineras av en nationella producent och import från Polen. </t>
  </si>
  <si>
    <t>Miljöpåverkan baseras på en transport med lastbil (1 MJ/ton km), 800 km långdistans och 40 km lastbil närdistribution (2,5 MJ/ton km). Svensk dieselmix används.</t>
  </si>
  <si>
    <t>Uppgifterna är representativa för de största producenterna och därmed den största konsumtionen av lättbalkar av trä som används i Sverige.</t>
  </si>
  <si>
    <t xml:space="preserve">Miljöpåverkan baseras på en av av de största producenterna och deras EPDer som antas representativa för alla typer av träbaserade lättbalk som konsumeras på den svenska marknaden. </t>
  </si>
  <si>
    <t>Data är representativa för lättbalkar kombinerade av olika träbaserade material.</t>
  </si>
  <si>
    <t>Den träbaserade lättbalken av träbaserade material används för olika konstruktionsändamål. Balkarna har ett I-format tvärsnitt och är gjorda av flänsar av konstruktionsvirke eller LVL, och en liv_x000D_
av träbaserade skivor som spånskiva, hård board eller OSB. I-balkar används för konstruktionsändamål och är ett starkt konstruktionsmaterial jämfört med sin vikt.</t>
  </si>
  <si>
    <t>Lättbalkar</t>
  </si>
  <si>
    <t>02504</t>
  </si>
  <si>
    <t>ETAG 011</t>
  </si>
  <si>
    <t>Lättbalk av trä</t>
  </si>
  <si>
    <t xml:space="preserve">Konsumtionen i Sverige domineras av import från Finland samt kontinenten. </t>
  </si>
  <si>
    <t>Miljöpåverkan baseras på en transport med lastbil (1 MJ/ton km), 1000 km långdistans och 40 km lastbil närdistribution (2,5 MJ/ton km). Svensk dieselmix används.</t>
  </si>
  <si>
    <t>Uppgifterna är representativa för de största producenterna och därmed den största konsumtionen av LVL som används i Sverige. LVL-produkter består av ca. 3 mm tjocka_x000D_
gran- och/eller barrfaner av furu som limmas ihop. De LVL som deklareras använder inte metylendifenyldiisocyanat (MDI). Istället är data representativa för LVL som använder fenolharts lim (PF) används uteslutande för limning av inre skikten. De yttre skikten limmas med antingen ett fenolhartslim (PF) eller ett melaminhartslim (MUF).</t>
  </si>
  <si>
    <t xml:space="preserve">Miljöpåverkan baseras på en av av de största producenterna och deras EPDer som antas representativa för alla typer av träbaserade LVL som konsumeras på den svenska marknaden. </t>
  </si>
  <si>
    <t>Data är representativa för LVL-balkar</t>
  </si>
  <si>
    <t>LVL består av flera lager av faner som är sammanfogade med brunt fenolharts. Skarvar i toppfasad är bundna med klart melamin-formaldehydharts. LVL uppfyller formaldehydemissionsklassen E1 enligt standarden EN 717-1.</t>
  </si>
  <si>
    <t>Fanerträ</t>
  </si>
  <si>
    <t>02505</t>
  </si>
  <si>
    <t>EN 14374</t>
  </si>
  <si>
    <t>Fanerträ (LVL)</t>
  </si>
  <si>
    <t>Konsumtionen i Sverige sker genom import från främst Norge.</t>
  </si>
  <si>
    <t>Påverkan baseras på en transport med lastbil (1 MJ/ton km), 800 km långdistans och 40 km närdistribution (2,5 MJ/ton km). Svensk dieselmix används.</t>
  </si>
  <si>
    <t>Fasadskivan är en kompositpanel av sten med en slät yta av elektronstrålehärdad akryl. Skivan består av krossad natursten, aluminiumhydroxid, kalksten, polyester, glasfiber och eventuellt pigment.</t>
  </si>
  <si>
    <t>Data är representativa för en glasfiberarmerad härdad stenkompositpanel med en kärna av krossad natursten. Panelerna består av flera lager material som är härdade som efter härdningen  ger en hållbar yta som tål väderexponering.</t>
  </si>
  <si>
    <t>Stenkompositen är en robust fasadskiva designad för att användas som utvändig ventilerad beklädnad. Den är lämplig för alla typer av strukturer och även för användning som invändig beklädnad. Skivan är väl lämpad för områden där det är mycket fuktexponering.</t>
  </si>
  <si>
    <t>Panel- och beklädnadsskivor</t>
  </si>
  <si>
    <t>01210</t>
  </si>
  <si>
    <t>Stenkompositfasadskiva, 18-20 % w/w polyesterbindemedel</t>
  </si>
  <si>
    <t>Stenkompositfasadskiva, 12-17 % w/w polyesterbindemedel</t>
  </si>
  <si>
    <t>Den specifika skivan är framtagen för att användas där en hård gipsskiva krävs eller om man vill reducera antalet skivor i en vägg. Vanliga tjocklekar är  10, 12.5, 15 and 18 mm med en vikt på cirka 12, 15, 18 and 22 kg/m². För att uppnå en hård skiva finns andra fiberförstärkta skivor där glasfiber används samt tillsatser av polymerer eller man kombinerar en träskiva (ex. OSB) med en standardgips. Brandskydd kan uppnås med andra skivor eller fler lager av samma skiva.</t>
  </si>
  <si>
    <t xml:space="preserve">En fibercementskiva är en byggskiva av cement, cellulosafiber (10-15 vikt-%) och en del andra material som sand, filler och eventuellt pigment (1-5 vikt-%). Den används främst som in- och utvändig väggbeklädnad eller som brandisolering. </t>
  </si>
  <si>
    <t>Data är representativa för en fibercementskivor, för krävande applikationer där högre hållfasthet, högre ythårdhet och högre slaghållfasthet krävs, samt en skiva som klarar väderexponering</t>
  </si>
  <si>
    <t>Denna typ av skiva är en multifunktionell skiva som kan användas som ytbeklädnad i ytterväggar och för invändig beklädnad och i ytterväggar och tak. Skivan har egenskaper som hårdgipsskiva och brandmotstånd liknande en brandgipsskiva. Skivan har inget ytmaterial men är ofta pigmenterad. Densiteten inkludera omkring 10% fuktkvot.</t>
  </si>
  <si>
    <t>Fibercementskivor, fasadskiva, ≤ 85 vikt-% cement,</t>
  </si>
  <si>
    <t>Den specifika skivan är designad för att användas där en hård skiva krävs eller om du vill minska antalet skivor i en vägg eller om den är exponerad och används för brandskydd. Om man jämför med andra alternativ kan det vara en kombination av material för att uppnå samma funktion och måste beaktas.</t>
  </si>
  <si>
    <t>Fibercementskivor, byggskiva, ≤ 60 vikt-% cement,</t>
  </si>
  <si>
    <t>Planglas har olika tjocklekar (4 mm är vanligt) och kan ytbehandlas, men detta påverkar inte GWP-GHG (A1-3) nämnvärt per kg räknat</t>
  </si>
  <si>
    <t>Livslängden är i princip oändlig men är i praktiken lika med att det glasade byggnadselementet som glaset är en del av rivs, vilket här satta till 50 år.</t>
  </si>
  <si>
    <t>Konsumtionen i Sverige består av import från främst Europa.</t>
  </si>
  <si>
    <t>Påverkan baseras på en transport med lastbil (1 MJ / ton km), 400 km långdistans och 40 km lastbil närdistribution (2,5 MJ/ton km). Svensk dieselmix används.</t>
  </si>
  <si>
    <t>Skillnaden i tillverkningsprocessen och det lamminerade glasets sammansättning är liten mellan tillverkarna. Allt lamminerat brandglas importeras till Sverige, främst från europeiska länder, och tillverkas enligt europeisk standarder.</t>
  </si>
  <si>
    <t>GWP-GHG (A1-A3) för brandglas varierar mellan -10/+20 % kg CO₂e/kg beroende på leverantör. LCA-värdena baseras på de största importörerna till Sverige och deras EPDer</t>
  </si>
  <si>
    <t>Data är representativa för ett obehandlat laminerat säkerhetsglas i form av ett planglas.</t>
  </si>
  <si>
    <t>Planlas används som råvara för fönstertillverkning eller isolerrutor och hanteras normalt sett inte på byggarbetsplatsen. Det laminerade glaset är enkla brandsäkra glas gjorda av härdat säkerhet glas och förseglade för att vara helt fuktbeständiga. Kammaren är fylld med en transparent och UV-stabil alkalisk silikatbaserad kemikalieblandning, som reagerar vid brand. Glaset ger integritet (E) och strålningskontroll, (W) och klassstrålningsegenskaper (EW) i 30 till 120 minuter (beroende på produkt).</t>
  </si>
  <si>
    <t>Glasvaror</t>
  </si>
  <si>
    <t>04102</t>
  </si>
  <si>
    <t>EN 14449</t>
  </si>
  <si>
    <t xml:space="preserve">Brandglas, 5/5 E30 - EW30 - EI30 </t>
  </si>
  <si>
    <t>Planglas har olika tjocklekar (4 mm är vanligt) och kan ytbehandlas, men detta påverkar inte GWPGHG (A1-3) nämnvärt räknat per kg.</t>
  </si>
  <si>
    <t>Uppgifterna är representativa för den typ av härdat säkerhetsglas som används på den svenska marknaden. Uppgifterna är giltiga tills nya publiceras</t>
  </si>
  <si>
    <t>Påverkan baseras på en transport med lastbil (1 MJ/ton km), 400 km långdistans och 40 km lastbil närdistribution (2,5 MJ/ton km). Svensk dieselmix används.</t>
  </si>
  <si>
    <t>Skillnaden i tillverkningsprocessen och det härdade säkerhetsglasets sammansättning är liten mellan tillverkarna. Härdat säkerhetsglas tillverkas i landet eller importeras till Sverige, främst från europeiska länder, och tillverkas enligt europeisk standarder.</t>
  </si>
  <si>
    <t>GWP-GHG (A1-A3) för planglas varierar mellan -10/+20 %  CO₂e/kg beroende på leverantör. LCA-värdena baseras på de största importörerna till Sverige och deras EPDer</t>
  </si>
  <si>
    <t>Data är representativa för ett obehandlat härdat säkerhetsglas i form av ett planglas.</t>
  </si>
  <si>
    <t>Planglas används som råvara för fönstertillverkning eller isolerrutor och hanteras normalt sett inte på byggarbetsplatsen. Härdat säkerhetsglas (TSG) består av en enda ruta som är speciellt värmebehandlad för att ge glaset ökad slagtålighet. Om glaset går sönder under exponering för en hög belastning, sönderdelas det till mycket små fragment utan att bilda vassa kanter.</t>
  </si>
  <si>
    <t>EN 12150</t>
  </si>
  <si>
    <t>Härdat säkerhetsglas</t>
  </si>
  <si>
    <t>Planglas har olika tjocklekar (4 mm är vanligt) och kan ytbehandlas, men detta påverkar inte GWPGHG (A1-3) nämnvärt per kg räknat</t>
  </si>
  <si>
    <t>Uppgifterna är representativa för den typ av laminerat glas som används på den svenska marknaden. Uppgifterna är giltiga tills nya publiceras</t>
  </si>
  <si>
    <t>Skillnaden i tillverkningsprocessen och det lamminerade glasets sammansättning är liten mellan tillverkarna. Allt lamminerat klas importeras till Sverige, främst från europeiska länder, och tillverkas enligt europeisk standarder.</t>
  </si>
  <si>
    <t>GWP-GHG (A1-A3) för planglas varierar mellan -10/+20 % CO₂e/kg beroende på leverantör. LCA-värdena baseras på de största importörerna till Sverige och deras EPDer</t>
  </si>
  <si>
    <t>Planglas används som råvara för fönstertillverkning eller isolerrutor och hanteras normalt sett inte på byggarbetsplatsen. Laminerat säkerhetsglas (laminated safety glass, LSG) består av minst två glasrutor som ligger ovanpå varandra, med ett eller flera lager av en skyddad, viskoelastisk film placerad mellan glasen, som består av polyvinylbutyral (PVB).</t>
  </si>
  <si>
    <t>Laminerat säkerhetsglas</t>
  </si>
  <si>
    <t>Det generiska isolerglaset väger 30 kg/m². Planglas kan ytbehandlas och isloerrutor fyllas med gas, men detta påverkar inte GWPGHG (A1-3) nämnvärt</t>
  </si>
  <si>
    <t>Uppgifterna är representativa för treglas isolerrutor som används på den svenska marknaden. Uppgifterna är giltiga tills nya publiceras</t>
  </si>
  <si>
    <t>Påverkan baseras på en transport med lastbil (1 MJ / ton km), 1500 km långdistans och 40 km lastbil närdistribution (2,5 MJ/ton km). Svensk dieselmix används.</t>
  </si>
  <si>
    <t>Skillnaden i tillverkningsprocessen av isolerrutans sammansättning är liten mellan tillverkarna. Isolerglas tillverkas enligt europeisk standarder. Vikten för planglas är 2.5 kg/mm och m².</t>
  </si>
  <si>
    <t>GWP-GHG (A1-A3) för fönsterglas varierar mellan 0.95-1.2 kg CO₂e/kg beroende på leverantör. Sedan tillkommer övriga delar i ioserrutan med ca 28 % av GWP-GHG (A1-3). LCA-värdena baseras på de största importörerna till Sverige och deras EPDer, där impoterade isolerglas till 2/3 kommer från Polen, vilkets beaktats i transportata.</t>
  </si>
  <si>
    <t>Data är representativa för en 3-glas isloerrruta</t>
  </si>
  <si>
    <t>Isolerglas förhindrar värmeförlust genom dina glasdörrar och fönster. Isolerglas består av flera komponenter: planglas, distansmaterial som skapar utrymmet mellan glaset och möjliggör att eventuell gas fylls i utrymmet mellan glasen. Alla dessa delar är sammansatta till en enda förseglad enhet som håller ihop hela kasetten och hjälper till att förhindra förändringar, särskilt i luften (eller gasen) mellan glaset. Dessa kompletta enheter kallas på engelska isoleringsglasenheter/ insulating glass units (IGU)</t>
  </si>
  <si>
    <t>Isolerruta, treglas (4-14-4-14-4)</t>
  </si>
  <si>
    <t>Det generiska isolerglaset väger 20 kg/m². Planglas kan ytbehandlas och isolerrutor fyllas med gas, men detta påverkar inte GWP-GHG (A1-3) nämnvärt</t>
  </si>
  <si>
    <t>Uppgifterna är representativa för tvåglas isolerrutor som används på den svenska marknaden. Uppgifterna är giltiga tills nya publiceras</t>
  </si>
  <si>
    <t>Påverkan baseras på en transport med lastbil (1 MJ/ton km), 1500 km långdistans och 40 km lastbil närdistribution (2,5 MJ/ton km). Svensk dieselmix används.</t>
  </si>
  <si>
    <t>GWP-GHG (A1-A3) för fönsterglas varierar mellan 0.95-1.2 kg CO₂e/kg beroende på leverantör. Sedan tillkommer övriga delar i ioserrutan med ca 24 % av GWP-GHG (A1-3). LCA-värdena baseras på de största importörerna till Sverige och deras EPDer, där impoterade isolerglas till 2/3 kommer från Polen, vilkets beaktats i transportata.</t>
  </si>
  <si>
    <t>Data är representativa för en 2-glas isloerrruta</t>
  </si>
  <si>
    <t>Isolerruta, dubbelglas (4-16-4)</t>
  </si>
  <si>
    <t>Inga data</t>
  </si>
  <si>
    <t>Inga begränsningar</t>
  </si>
  <si>
    <t>Uppgiften kan hanteras först när man vet vilken resurs som anses</t>
  </si>
  <si>
    <t xml:space="preserve">Påverkan baseras på en transport med lastbil 40 km (1,5 MJ/ton km). </t>
  </si>
  <si>
    <t>GWP-GHG (A1-A3) är 0 kg CO₂e för en återanvänd produkt.</t>
  </si>
  <si>
    <t>Uppgifterna är representativa för en återanvänd produkt i befintligt skick inklusive 35 km transport till ett kallager. Enligt EN 15804 så saknar en återanvänd produkt miljöpåverkan från först användningen av produkten (dvs "gratis" att återanvända). Om produkten uppgraderas för att användas i sin nya konstruktion så ska miljöpåverkan för detta läggas till.</t>
  </si>
  <si>
    <t>Återanvändning av en produkt som inte kräver någon uppgradering, eller om det krävs så ingår det i andra delar av resurssammanställningen som används för bedömningen av byggnadsverket.</t>
  </si>
  <si>
    <t>EN 15804 A1</t>
  </si>
  <si>
    <t>Inte relevant</t>
  </si>
  <si>
    <t>Färg och fog</t>
  </si>
  <si>
    <t>Återanvänd byggprodukt</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</si>
  <si>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27-40 kg/m³, lambda 0,040 W/(mK)
Lösull i golvbjälklag 40-65 kg/m³ lambda 0,039 W/(mK)
Lösull i väggar 40-65 kg/m² lambda 0,039 W/(mK)
Skivor 36 kg/m² lambda 0,036 W/(mK)</t>
  </si>
  <si>
    <t>Konsumtionen i Sverige domineras av inhemsk produktion men viss import förekommer.</t>
  </si>
  <si>
    <t>Påverkan baseras på en transport med lastbil (1 MJ / ton km), 400 km och 40 km lastbil (2,5 MJ/ton km). Svensk dieselmix används.</t>
  </si>
  <si>
    <t>Cellolusaisolering produceras genom defibrillering av oanvänd tidningspapper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</si>
  <si>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GWP-GHG (A1-A3) gäller för skivor och kan variera mellan olika tillverkare och baseras på LCA- och få EPD-data.</t>
  </si>
  <si>
    <t>Data är representativa för produkten cellolusafiber som en skiva, där fibrerna är tillverkad av pappersproduktionsavfall som aldrig använts. Brandskyddsmedel tillsätts till isoleringen.</t>
  </si>
  <si>
    <t>Cellulosafiber används som värmeisolering och ibland också som ljudisolering eller som en kombinerad funktion. Cellulosafiber är avsedd för användning i en skyddad miljö.</t>
  </si>
  <si>
    <t>EN 15101-2:2013</t>
  </si>
  <si>
    <t>Cellulosafiber, oanvänt papper, skivor</t>
  </si>
  <si>
    <t xml:space="preserve">Uppgifterna är representativa för tegelsten som konsumeras på den svenska marknaden. Dessa data baseras på EPD från flera olika tillverkare som sammanställts år 2020. </t>
  </si>
  <si>
    <t>Livslängden är normalt lika med den konstruktion den är en del av.  Prefabricerade betongelement kräver normalt inget underhåll under dess dimensionerade livslängd. Tegelstenar lämpar sig för återanvändning.</t>
  </si>
  <si>
    <t>Tegelsten tillverkas av lera, sand, kalk och sågspån. Tegelstenarna bränns i en tunnelugn vid hög temperatur, ungefär 1050 grader. Primärenergiåtgången varierar mellan 2,0 - 4 MJ / 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</si>
  <si>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tegelsten som används på den svenska marknaden och tegel som tillverkas med ytterligare en andra bränning, så kallad dubbelbränning. Dubbelbränning gör att fasaderna blir väldigt mångfasetterade i färgskiftningarna. Samtidigt gör dubbelbränningen att tegelmaterialet mer frosttåligt.</t>
  </si>
  <si>
    <t xml:space="preserve">Dubbelbränt tegel tillverkas med olika färger och storlek från olika tillverkare. _x000D_
_x000D_
</t>
  </si>
  <si>
    <t>Tegelsten, dubbelbränt (ökade färgskiftningar)</t>
  </si>
  <si>
    <t>Den specifika skivan är utformat för att användas inomhus och en vanlig tjocklek är 12 eller 15 mm.</t>
  </si>
  <si>
    <t>Konsumtionen i Sverige täcks delvis i inhemska producenter, men betydande import sker från främst Finland och övriga.</t>
  </si>
  <si>
    <t>Data gäller för plywood av björk och lim med &lt;10 %. Densiteten mellan olika tillverkare varierar +/-5 %.</t>
  </si>
  <si>
    <t>GWP (A1-A3) för träbaserade skivor kan variera stort mellan olika producenter. För att uppnå ett jämförbart resultat dras det biogena kol av som lagras i produkten, så att klimatpåverkan redovisas som GWP-GHG. Även efter detta kan det vara betydande skillnader mellan tillverkare som utan tillgång till underliggande LCA- rapport är svår att förklara. En skillnad kan vara vilken miljöpåverkan som allokerats på träråvaran.</t>
  </si>
  <si>
    <t>Formplywood tillverkad av sammanlimmade korslagda björkfanér. Skivan är belagd med en slät mörk fenol film, omkring 120 g/m², på båda sidor. Den är även WBP-limmad (Water Boiled Proof) och kantförseglad med utomhusbeständig brun färg.</t>
  </si>
  <si>
    <t>Skivan är främst avsedd att användas utomhus till enklare formgjutning, skydd, avskärmning, emballage eller beklädnad (t ex i lantbruksbyggnader, lagerinredning,_x000D_
fordonsinredningar, etc. Vid varsam användning kan skivan återanvändas till formgjutning 1-3 gånger.</t>
  </si>
  <si>
    <t>Byggplywood</t>
  </si>
  <si>
    <t>01206</t>
  </si>
  <si>
    <t>EN 636:2012+A1:2015</t>
  </si>
  <si>
    <t>Formskiva</t>
  </si>
  <si>
    <t>När produkten jämförs med andra material eller materialkombinationer ska bedömningen göras i den avsedda användningen och i ett livscykelperspektiv</t>
  </si>
  <si>
    <t>Uppgifterna är representativa för de största producenterna och därmed den största konsumtionen av KL-trä som används i Sverige.</t>
  </si>
  <si>
    <t>Livslängden för trä inomhus är normalt lika med konstruktionen den är en del av. Trä i i utomhusmiljöer behöver normalt underhåll under dessa 50 år.</t>
  </si>
  <si>
    <t>Konsumtionen i Sverige domineras av nationella producenter. Eftersom ingen statistik finns tillgänglig för inhemsk konsumtion så baseras miljöpåverkan på ett genomsnitt av tillverkarnas EPDer.</t>
  </si>
  <si>
    <t>Miljöpåverkan baseras på en transport med lastbil (1 MJ/ton km), 400 km och 40 km lastbil (2,5 MJ/ton km). Svensk dieselmix används.</t>
  </si>
  <si>
    <t>Limträ har en fuktinnehåll på 12 % och LT-tillverkningen baseras huvudsakligen på el och sågad vara.</t>
  </si>
  <si>
    <t>Miljöpåverkan baseras på de största producenterna och deras EPDer som är representativ för den limträ som konsumeras på den svenska marknaden. Användningen av fossil energi vid tillverkningen avgör till stora delatr resultatet för GWP-GHG A1-3. De svenska tillverkarna (och de senast uppdaterade EPD) använder idag reduktionsdiesel som består av minst 25 % biobaserad diesel. Barrträtypen som används för detta generiska dataset är 100 % gran, vilket resulterar i en torr rå-densitet på 384 kg torrsubstans och per m³. Mängden lim som används är cirka 1% MUF.</t>
  </si>
  <si>
    <t>Data är representativa för limträ som tillverkas av gran och är en massivt träprodukt bestående av flera sammanlimmade skickt, orienterade i samma vinkel mot varandra.</t>
  </si>
  <si>
    <t xml:space="preserve">Limträ har många applikationer som pelare eller balk och fungerar som bärande element i byggsystem. </t>
  </si>
  <si>
    <t>Limträpelare</t>
  </si>
  <si>
    <t>02502</t>
  </si>
  <si>
    <t>EN 14080:2013</t>
  </si>
  <si>
    <t>Limträ, u 12 %, gran</t>
  </si>
  <si>
    <t>CLT har en fuktinnehåll på 12 % och CLT-tillverkningen baseras huvudsakligen på el och sågad vara.</t>
  </si>
  <si>
    <t>Miljöpåverkan baseras på de största producenterna och deras EPDer som är representativ för den CLT som konsumeras på den svenska marknaden. Användningen av fossil energi vid tillverkningen avgör till stora delatr resultatet för GWP-GHG A1-3. De svenska tillverkarna (och de senast uppdaterade EPD) använder idag reduktionsdiesel som består av minst 25 % biobaserad diesel. Barrträ-mixen som används för detta generiska dataset är en blandning baserad på 71 % gran och 29 % barrträd, vilket resulterar i en torr rå-densitet på 394 kg torrsubstans och per m³. Mängden lim som används är cirka 1 % PUR.</t>
  </si>
  <si>
    <t>Data är representativa för CLT som tillverkad batträ och är en massivt träprodukt bestående av flera (typiskt 3, 5, 7 eller 8) limmade enkelskiktspaneler, orienterade i rät vinkel mot varandra.</t>
  </si>
  <si>
    <t xml:space="preserve">CLT har många användningsområde och kan användas i väggar, tak eller tak. I konstruktionssystem såsom väggar, golv och tak fungerar CLT-paneler som bärande element. </t>
  </si>
  <si>
    <t>Massivträelement</t>
  </si>
  <si>
    <t>10012</t>
  </si>
  <si>
    <t>Korslimmat trä, u 12 %, barrträ</t>
  </si>
  <si>
    <t>När kopparprodukter eller -element jämförs med andra material eller materialkombinationer ska bedömningen göras i den avsedda användningen och i ett livscykelperspektiv, dvs. hela livscykeln ska beaktas.</t>
  </si>
  <si>
    <t>Data är representativ för tillverkarna av kopparprodukter som konsumeras på den svenska marknaden. Uppgifterna om miljöpåverkan baseras på EPDer och har jämförts med sektorövergripande EPD för alla europeiska producenter.</t>
  </si>
  <si>
    <t xml:space="preserve">Livslängden är normalt lika med den konstruktion den är en del av. Kopparprodukter kräver normalt sett inget underhåll. </t>
  </si>
  <si>
    <t>Marknaden omfattar främst av import och det finns ingen tillgänglig statistik för hur mycket av den metall som konsumeras och dess ursprung i byggbranschen. Det europeiska kopparinstitutet har publicerat information om kopparprodukters miljöpåverkan. Sammanställningen täcker cirka 90 % av EU: s produktion av både kopparmetall och kopparprodukter, vilket ger en representativ bild av den europeiska marknaden.</t>
  </si>
  <si>
    <t>Kopparproduceras baserat på tekniska specifikationer som normalt är möjliga att uppnå med primära såväl som sekundära resurser.</t>
  </si>
  <si>
    <t>Det största bidraget till miljöpåverkan kommer från utvinning av råvaror (malm, koncentrat). Kopparkoncentrationer i naturligt förekommande malmer ligger vanligtvis mellan 0,2 och 2,5 %. Geologiskt sett förekommer koppar med andra värdefulla och ädla metaller. Eftersom deras naturliga koncentrationer är mycket läga behöver malmen omfattande  bearbetning och behandling för att maximera återvinningsutbytet. Modern gruvtekniker kräver mindre energi än tidigare, vilket möjliggör återvinning av små mängder metall i proceessen . Det första steget vid malmutvinningen och bearbetning är de viktigaste bidragen till GWP-GHG A1-3. Metallen som produceras från malm och koncentrat kallas primär kopparproduktion. Metall kan också produceras genom återvinning av skrot som genereras under nedströms tillverkningsvärdekedja, samt från uttjänta produkter.</t>
  </si>
  <si>
    <t>Flera använbara EPD finns för aluminiumprodukter.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</si>
  <si>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Kopparwire/-tråd används till bland annat elektriska installationer och apparater.</t>
  </si>
  <si>
    <t>Metaller</t>
  </si>
  <si>
    <t>01510</t>
  </si>
  <si>
    <t>EN 1172</t>
  </si>
  <si>
    <t>Kopparwire, primär</t>
  </si>
  <si>
    <t>Flera använbara EPD finns för kopparprodukter.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</si>
  <si>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Kopparrör används till bland annat tak- och väggbeklädnad.</t>
  </si>
  <si>
    <t>EN 1057</t>
  </si>
  <si>
    <t>Kopparrör, 100 % skrotbaserad</t>
  </si>
  <si>
    <t>När kopparprodukter eller -ellement jämförs med andra material eller materialkombinationer ska bedömningen göras i den avsedda användningen och i ett livscykelperspektiv, dvs. hela livscykeln ska beaktas.</t>
  </si>
  <si>
    <t>Flera använbara EPD finns för kopparrör.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</si>
  <si>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Kopparrör används ofta inom byggindustrin för vattenförsörjningsledningar och köldmedieledningar i VVS-system (värme, kyla och luftkonditionering). Kopparrör kan tillverkas som mjukt eller styvt koppar och erbjuder utmärkt korrosionsbeständighet och pålitliga anslutningar.</t>
  </si>
  <si>
    <t>Kopparrör, 51 % skrotbaserad</t>
  </si>
  <si>
    <t>Flera använbara EPD finns för kopparplåt.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</si>
  <si>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Kopparplåt används till bland annat tak- och väggbeklädnad.</t>
  </si>
  <si>
    <t>Kopparplåt, 97 % skrotbaserad</t>
  </si>
  <si>
    <t>Flera använbara EPD finns för Kopparplåt.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</si>
  <si>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Kopparplåt, 51 % skrotbaserad</t>
  </si>
  <si>
    <t>När aluminiumprodukter eller -element jämförs med andra material eller materialkombinationer ska bedömningen göras i den avsedda användningen och i ett livscykelperspektiv, dvs. hela livscykeln ska beaktas.</t>
  </si>
  <si>
    <t>Data är representativ för tillverkarna av aluminiumprodukter som konsumeras på den svenska marknaden. Uppgifterna om miljöpåverkan baseras på EPD:er och har jämförts med sektorövergripande EPD för alla europeiska producenter.</t>
  </si>
  <si>
    <t xml:space="preserve">Livslängden är normalt lika med den konstruktion den är en del av. Aluminiumprodukter kräver normalt sett inget underhåll. </t>
  </si>
  <si>
    <t>Aluminium produceras baserat på tekniska specifikationer som normalt är möjliga att uppnå med primära såväl som sekundära resurser.</t>
  </si>
  <si>
    <t>Byggprodukten avser primäraluminium som kommer från 100 % jungfrulig aluminium, dvs 0 % återvunnen. 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</si>
  <si>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Aluminiumplåt används till bland annat tak- och väggbeklädnad.</t>
  </si>
  <si>
    <t>Aluminiumplåt, primär</t>
  </si>
  <si>
    <t>Data är representativ för tillverkarna av aluminiumprodukter som konsumeras på den svenska marknaden. Uppgifterna om miljöpåverkan baseras på EPDer och har jämförts med sektorövergripande EPD för alla europeiska producenter.</t>
  </si>
  <si>
    <t>Påverkan baseras på en transport med lastbil (1 MJ/ton km), 600 km och 40 km lastbil (2,5 MJ/ton km). Svensk reduktionsdieselmix används.</t>
  </si>
  <si>
    <t>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</si>
  <si>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Aluminiumprofiler inklusive rör och stänger som används i byggbranschen.  Aluminium används i byggnadskonstruktioner till exempel som en del av dörrar, fönster, fasadpaneler, ljustak, räcken, staket, telekommunikationsmaster, solenergiteknik, VVS-enheter,stegar och trappor. Aluminiumprofiler används också för stora glaserade ytor som verandor och dubbel-glas-väggar.</t>
  </si>
  <si>
    <t>Aluminiumprofiler, skrotbaserad</t>
  </si>
  <si>
    <t>Byggprodukten avser primäraluminium som kommer från 100 % jungfrulig aluminium, dvs 0 % återvunnen. De viktigaste frågorna som påverkar klimatpåverkan av aluminiumprodukter är skrotinnehållet, energieffektiviteten i tillverkningsprocessen och växthusgasutsläpp från de energikällor som används. Jämfört med produktionen av primäraluminium  kräver sekundärt aluminiumtack ungefär 5 % av den ursprungliga energiförbrukningen. Alla aluminiumprodukter kan återvinnas efter användning. Aluminiumförlusterna vid smältning är låga, ungefär 3 %. Den termiska energin från naturgas som används för att smälta aluminiumskrot i många återvinningsanläggningar bidrar till förbrukningen av cirka 52 % av den totala icke-förnybara energiförbrukningen för sekundär götproduktion. På motsvarande sätt bidrar naturgas till ca 48 % av GWP-GHG A1-3. Tillverkningen av primärt aluminiumgöt innefattar brytning av bauxit, raffinering av aluminiumoxid, elektrolys (inklusive produktion av anod och smältning) och gjutning av primärt göt. Miljödata som används här baseras på EPD från olika leverantörer som förekommer på den svenska marknaden och jämförs med europeiska LCA-data.</t>
  </si>
  <si>
    <t>Aluminiumprofiler, primär</t>
  </si>
  <si>
    <t>När stålprodukter eller -element jämförs med andra material eller materialkombinationer ska bedömningen göras i den avsedda användningen och i ett livscykelperspektiv, dvs. hela livscykeln ska beaktas.</t>
  </si>
  <si>
    <t>Data är representativ för tillverkarna av produkter av rorstfritt stål som konsumeras på den svenska marknaden. Uppgifterna om miljöpåverkan baseras på EPDer och har jämförts med sektorövergripande EPD för alla europeiska producenter.</t>
  </si>
  <si>
    <t xml:space="preserve">Livslängden är normalt lika med den konstruktion den är en del av. Rostfritt stål underhållas normalt inte. </t>
  </si>
  <si>
    <t>Rostfritt stål produceras baserat på tekniska specifikationer som normalt är möjliga att uppnå med primära såväl som sekundära resurser.</t>
  </si>
  <si>
    <t>Flera använbara EPD finns för rosfria stålprodukter.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</si>
  <si>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Data avser en stålplåt för beklädnadsändamål av väggar samt tak och inkluderar profilerad plåt.</t>
  </si>
  <si>
    <t>Takplåt</t>
  </si>
  <si>
    <t>01602</t>
  </si>
  <si>
    <t>EN 10088-4</t>
  </si>
  <si>
    <t>Rostfri plåt, 65 % skrotbaserad</t>
  </si>
  <si>
    <t xml:space="preserve">Livslängden är normalt lika med den konstruktion den är en del av. Rostfria rör underhållas normalt inte. </t>
  </si>
  <si>
    <t>Rör av rostfritt stål används ofta i applikationer som kräver korrosionsbeständighet, hög temperatur och/eller högtrycksegenskaper. Mekaniska rör-, rör- och strukturrörstyper av rostfritt stål innehåller vanligtvis minst 18% krom och minst 8% nickel och kallas ofta 18-8 kvalitet.</t>
  </si>
  <si>
    <t>Rostfria rör och delar</t>
  </si>
  <si>
    <t>20401</t>
  </si>
  <si>
    <t>EN 10088-5</t>
  </si>
  <si>
    <t>Rostfria vattenrör, 86 % skrotbaserad</t>
  </si>
  <si>
    <t>Med rostfrittstål avses stål som används i bärande konstruktioner inom byggindustrin till exempel balkar och pelare.</t>
  </si>
  <si>
    <t>Rostfritt, syrafast, -stål och -plåt</t>
  </si>
  <si>
    <t>01509</t>
  </si>
  <si>
    <t>Rostfri stålarmering, 72 % skrotbaserad</t>
  </si>
  <si>
    <t xml:space="preserve">Livslängden är normalt lika med den konstruktion den är en del av. Stål som används i en exponerad miljö måste normalt underhållas, men stålwire i betong behöver inget underhåll. </t>
  </si>
  <si>
    <t>Flera användbara EPD finns för stålprodukter.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</si>
  <si>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Denna stålwire är tillverkad av obelagda stålprodukter med hög draghållfasthet, som används i stor utsträckning för förspänning av betong och används också för andra dragapplikationer inom konstruktionsområdet.</t>
  </si>
  <si>
    <t>Balk</t>
  </si>
  <si>
    <t>01504</t>
  </si>
  <si>
    <t>Spännarmering, stål, 100% skrotbaserad</t>
  </si>
  <si>
    <t>Marknaden består av import och det finns ingen statistik tillgänglig om hur mycket armering som konsumeras i byggbranschen och dess ursprung. Bedömning av marknadsandelar baseras på siffror från de största importörerna.</t>
  </si>
  <si>
    <t>Flera använbara EPD finns för stålprodukter. Många av EPDerna är företagsspecifika, men också allmänt använbara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t>
  </si>
  <si>
    <t>Med armeringsstål avses stål som används tillsammans med betong för att ta upp dragkrafter och därmed öka betongens användningsområde. Data avser obearbetad slätarmering eller armering i rullar.</t>
  </si>
  <si>
    <t>Armeringsstål, obearbetad, 100 % skrotbaserad exkl legering</t>
  </si>
  <si>
    <t>Data avser en stålplåt för beklädnadsändamål av väggar samt tak och inkluderar profilerad plåt. Stålet kan vara varmförzinkat eller med COR-TEN-yta och ofta målad.</t>
  </si>
  <si>
    <t>Tunnplåt för beklädnad, 80 % primär</t>
  </si>
  <si>
    <t>300</t>
  </si>
  <si>
    <t>Påverkan baseras på en transport med lastbil (1 MJ/ton km), 300 km och 40 km lastbil (2,5 MJ/ton km). Svensk dieselmix används.</t>
  </si>
  <si>
    <t>Lättreglar av galvaniserat stål för oss i väggar, mellanväggar, tak och för anfdra lättviktskonstruktioner.</t>
  </si>
  <si>
    <t>Lättreglar av stål, primär</t>
  </si>
  <si>
    <t>Om konstruktionsstål med mer återvunnet material än det kylskrot på ca 20% som normalt används och det går inte att få fram en EPD, så kan detta hanteras med detta generiska dataset genom att mixa denna resurs och dem för primärt konstruktionsstål. Notera att om dessa data används i den rapporterade klimatdeklarationen för en byggnad så måste det finnas ett intyg om vilken andel levererat konstruktionsstål den specifika produkten har.  Notera att detta intyg måste styrka att det återvunna materialet kommer från använda produkter (post consumer recycling).</t>
  </si>
  <si>
    <t>Med konstruktionsstål avses stål som används i bärande konstruktioner inom byggindustrin till exempel balkar och pelare.</t>
  </si>
  <si>
    <t xml:space="preserve">Konstruktionsstål, 100 % skrotbaserad exkl. legeringsämnen </t>
  </si>
  <si>
    <t xml:space="preserve">Flera användbara EPD finns för stålprodukter och data används för de vanligaste förekommande varianterna såsom obehandlat och målat. Många av EPDerna är företagsspecifika, men också allmänt användbara eftersom de representerar flera produkttyper. När skillnaden i miljöpåverkan varierar för mycket på grund av vilken typ av metallblandning som används för produkttypen, så delas de rapporterade uppgifterna upp, men om ett genomsnittlig användning av primära och sekundära metaller är möjliga att definiera så anges bara en enda datamängd. Observera att objektsanpassningar av stålet görs normalt görs och måste redovisas separat. Byggprodukten redovisas exklusive objektsanpassningar. </t>
  </si>
  <si>
    <t>Konstruktionsstål, alla sorter, 80 % primär råvara</t>
  </si>
  <si>
    <t>När fogmassor jämförs med varandra eller med andra materialkombinationer måste bedömningen göras i den avsedda användningen och i ett livscykelperspektiv, dvs. hela livscykeln måste beaktas.</t>
  </si>
  <si>
    <t xml:space="preserve">Uppgifterna är representativa för tillverkarna av fogmassa och de produkter som konsumeras på den europeiska marknaden. </t>
  </si>
  <si>
    <t>Underhållsintervall styrs av såväl estetisk som teknisk livslängd (se tillverkare för rekommenderade livslängder).</t>
  </si>
  <si>
    <t>Påverkan baseras på en transport med lastbil (1 MJ/ton km), 400 km och 40 km lastbil (2,5 MJ/ton km). Svensk dieselmix används.</t>
  </si>
  <si>
    <t>Tillverkningen av en fogmassa görs genom blandning av färgingredienserna som sedan förpackas.</t>
  </si>
  <si>
    <t>Generiska värden antas vara representativa för alla europeiska länder och information är från ett antal tillverkare på denna marknad. GWP-växthusgasfärgen i termer av kg CO₂e /kg fogmassa beror främst på vilken typ av komponenter som används.</t>
  </si>
  <si>
    <t>Detta generiska dataset är ett proxy för de typer av fogmassa där en tillverkarspecifik EPD inte kan hittas. Som proxydata används ett akryl uretanfogmassa som är utformat för användning inomhus och utomhus. Olika tillverkare av färg finns på marknaden, men de använder i stor utsträckning samma tillverkare av ingredienser som används vid blandningsprocessen.</t>
  </si>
  <si>
    <t>En fog är skarven mellan två olika ytor och fogmassa är materialet som används för att fylla i och täta dessa fogar. Ingredienserna i fogmassan är bindemedel, pigment, lösningsmedel och tillsatser.</t>
  </si>
  <si>
    <t>Fogmassa</t>
  </si>
  <si>
    <t>01703</t>
  </si>
  <si>
    <t>Fogmassa, övrigt</t>
  </si>
  <si>
    <t>Denna fogmassa av silikon är designad för användning både ute och inne. Olika tillverkare av färg finns på marknaden, men de använder i stor utsträckning samma tillverkare av ingredienser som används vid blandningsprocessen.</t>
  </si>
  <si>
    <t>Fogmassa, silikon</t>
  </si>
  <si>
    <t>När färgsystem jämförs med varandra eller med andra materialkombinationer måste bedömningen göras i den avsedda användningen och i ett livscykelperspektiv, dvs. hela livscykeln måste beaktas.</t>
  </si>
  <si>
    <t>Uppgifterna är representativa för tillverkarna av färg och de produkter som konsumeras på den svenska marknaden. Uppgifterna om miljöpåverkan baseras på LCA-beräkningar och har jämförts med sektorsövergripande EPDer för alla Europeiska producenter, där dessa värden för GWP ligger något högre.</t>
  </si>
  <si>
    <t>Underhållsintervall styrs av såväl estetisk som teknisk livslängd och förlängs vid underhåll såsom tvättning (se tillverkare för rekommenderade livslängder). _x000D_
När Falu rödfärg åldras försämras bindemedlet och bildar lösa färggranuler, men underhållsmålningen är lätt eftersom det räcker att bara borsta av ytan innan ommålning med en strykning</t>
  </si>
  <si>
    <t>Tillverkningen av en färg görs genom blandning av färgingredienserna som sedan förpackas.</t>
  </si>
  <si>
    <t xml:space="preserve">Generiska värden antas vara representativa för alla nordiska länder och information som samlats in från en tillverkarna. GWP-växthusgasfärgen i termer av kg CO₂e /kg färg beror främst på vilken typ av komponenter som används. </t>
  </si>
  <si>
    <t>Falu rödfärg är en slamfärg bestående av vatten, rågmjöl, linolja och avfall från Faluns koppargruvor som innehåller silikater, järnoxider, kopparföreningar och zink. Rädfärgen kan även tillverkas från råvaror från andra källor. 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</si>
  <si>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Färger är ytbehandlingsmedel som bildar en fast täckfilm som fäster vid ytan. Ingredienserna i färgen är bindemedel, pigment, lösningsmedel och tillsatser.</t>
  </si>
  <si>
    <t>Övrig färg</t>
  </si>
  <si>
    <t>03408</t>
  </si>
  <si>
    <t>Generell uppgift saknas</t>
  </si>
  <si>
    <t>Slamfärg</t>
  </si>
  <si>
    <t>Underhållsintervall styrs av såväl estetisk som teknisk livslängd och förlängs vid underhåll såsom tvättning (se tillverkare för rekommenderade livslängder).</t>
  </si>
  <si>
    <t>Generiska värden antas vara representativa för alla nordiska länder och information som samlats in från de största tillverkarna. GWP-växthusgasfärgen i termer av kg CO₂e /kg färg beror främst på vilken typ av komponenter som används. Följande källor har använts för att jämföra och definiera GWP-GHG-värdena: EPD från RTS EPD, EPD Norge, IBU, ÖkobauDat och generiska LCA-data från värden med VTT.</t>
  </si>
  <si>
    <t>Silikatfärg används främst på mineraliska ytor men går att använda på trä inomhus- och utomhus. 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</si>
  <si>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Silikatfärg</t>
  </si>
  <si>
    <t>Att välja färgsystem beror till stor del på klimatet och typen av yta som behöver måla. Det är viktigt att komma ihåg när man väljer färgsystem är det viktigt att inte använda inredningsfärger utomhus, då de inte ger den skyddsnivå som krävs för sådana ytor. Olika tillverkare av färg finns på marknaden, men de använder i stor utsträckning samma tillverkare av ingredienser som används vid blandningsprocessen.</t>
  </si>
  <si>
    <t>Vägg- och takfärg inomhus</t>
  </si>
  <si>
    <t>03404</t>
  </si>
  <si>
    <t>Utomhusfärg, vattenburen akryl</t>
  </si>
  <si>
    <t>När bitumenbaserade tätskikt jämförs med andra material eller materialkombinationer ska denna bedömningen göras med hänsyn till avsedda användningen och i ett livscykelperspektiv, dvs. hela livscykeln ska beaktas.</t>
  </si>
  <si>
    <t>Uppgifterna är representativa för tillverkarna av bitumentätskikt och de produkter som konsumeras på den svenska marknaden. Uppgifterna om miljöpåverkan baseras på LCA-beräkningar och har jämförts med sektorsövergripande EPDer för alla Europeiska producenter, där dessa värden för GWP ligger något högre.</t>
  </si>
  <si>
    <t>För moderna bitumenbaserade tätskikt kan man idag anta en livslängd på upp mot 40 år.</t>
  </si>
  <si>
    <t>Tillverkningen görs genom att värma råvarorna (bitumen och sampolymerer) till en specifik temperatur och blanda dem. Därefter appliceras blandningen på förstärkningsstrukturen (polyester eller glasfiber). Det resulterande membrfanet kyls och behandlas sedan med mineralkorn. Bitumen levereras vanligtvis varm direkt från oljeraffinaderiet till tillverkningsplatsen, där det värms upp ytterligare. Betydande skillnader mellan tillverkare uppstår främst av mängden bitumen och SBS som används i produkterna. Eftersom SBS står för en stor andel av utsläppen  påverkar användning av alternativa sampolymerer för att modifiera bitumen GWP-GHG A1-3-värdet.</t>
  </si>
  <si>
    <t>De generiska värdena baseras på marknadssituationen i Finland som antas vara representativ för alla nordiska länder och information som samlats in från de största tillverkarnas produkter för bitumentätskikt. Uppgifterna för GWP A1-3 baseras på data som samlats in från tillverkarna och representerar de vanligaste produkterna. Dessa tillverkare representerar över 95% av den finska takmarknaden för bitumentätskikt.</t>
  </si>
  <si>
    <t>Polymerbitumenbaserade tätskikt är membran med armering och täckmassa av polymerbitumen på båda sidorna. Man skiljer mellan två typer av polymerbitumen: elastomerbitumen (PYE) och plastomerbitumen (PYP). Data är representativa för en PYE-bitumenbaserade ytpapp som används på den svenska marknaden. I de nordiska länderna används främst tätskikt bestående av bitumen modifierad med SBS (styren-butadien-styren).</t>
  </si>
  <si>
    <t xml:space="preserve">Bitumenbaserade tätskikt används främst på tak och läggs normalt i flera skikt, men det finns även alternativ med ett lager men kräver då ett tak med en taklutning på minst 1: 2 - 1:20. </t>
  </si>
  <si>
    <t>Tätskiktsystem</t>
  </si>
  <si>
    <t>01409</t>
  </si>
  <si>
    <t>EN 13707</t>
  </si>
  <si>
    <t>&lt;40 år</t>
  </si>
  <si>
    <t>Takshingle</t>
  </si>
  <si>
    <t>Takspapp, enskiktstätning</t>
  </si>
  <si>
    <t>Underlagspapp</t>
  </si>
  <si>
    <t>01401</t>
  </si>
  <si>
    <t>De generiska värdena baseras på marknadssituationen i Finland som antas vara representativ för alla nordiska länder och information som samlats in från de största tillverkarnas produkter för bitumentätskikt. Uppgifterna för GWP A1-3 baseras på data som samlats in från tillverkarna och representerar de vanligaste produkterna. Dessa tillverkare representerar över 95 % av den finska takmarknaden för bitumentätskikt.</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</si>
  <si>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27-40 kg/m³, lambda 0,040 W/(mK)
Lösull i golvbjälklag 40-65 kg/m³ lambda 0,039 W/(mK)
Lösull i väggar 40-65 kg/m² lambda 0,039 W/(mK)</t>
  </si>
  <si>
    <t>Konsumtionen i Sverige domineras av inhemsk produktion men viss import förekommer</t>
  </si>
  <si>
    <t>Cellolusaisolering produceras av återvunnet tidningspapper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</si>
  <si>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GWP-GHG (A1-A3) gäller för lösull och kan variera mellan olika tillverkare och baseras på LCA- och få EPD-data.</t>
  </si>
  <si>
    <t>Data är representativa för produkten cellolusafiber som lösull som normalt blåses på plats, där fibrerna är tillverkad av återvunnet pappers. Brandskyddsmedel tillsätts till isoleringen.</t>
  </si>
  <si>
    <t>Cellulosafiber, återvunnet papper, lösull</t>
  </si>
  <si>
    <t>Data är representativa för produkten cellolusafiber som lösull som normalt blåses på plats, där fibrerna är tillverkad av pappersproduktionsavfall som aldrig använts. Brandskyddsmedel tillsätts till isoleringen.</t>
  </si>
  <si>
    <t>Cellulosafiber, oanvänt papper,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</si>
  <si>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50 kg/m³, lambda 0,038 W/(mK).</t>
  </si>
  <si>
    <t>Livslängden är normalt lika med den konstruktion den är en del av.</t>
  </si>
  <si>
    <t>Träfiberisolering produceras genom defibrillering av träflis och blandas med tillsatser för att få en struktur, brand och mikrobiellt skydd.
Mängden brandskyddsmedel är cirka 8 %.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</si>
  <si>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produkten träfiberskiva, där fibrern är tillverkad av jungfruligt trä. Bindemedel och brandskyddsmedel tillsätts till isoleringen.</t>
  </si>
  <si>
    <t>Träfiberisoleringen används som värmeisolering och ibland också som ljudisolering eller som en kombinerad funktion. Isoleringen är avsedd för användning i en skyddad miljö.</t>
  </si>
  <si>
    <t>Träfiber, primar råvara, skivor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</si>
  <si>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32 kg/m³, lambda 0,038 W/(mK)
Lösull i golvbjälklag 32-38 kg/m³ lambda 0,038 W/(mK)
Lösull i ytterväggar 38-45 kg/m² lambda 0,038 W/(mK)</t>
  </si>
  <si>
    <t>Träfiberisolering produceras genom defibrillering av träflis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</si>
  <si>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skivor av träfiber, där fibrern är tillverkad av jungfruligt trä. Bindemedel och brandskyddsmedel tillsätts till isoleringen.</t>
  </si>
  <si>
    <t>Träfiber används som värmeisolering och ibland också som ljudisolering eller som en kombinerad funktion. Isoleringen är avsedd för användning i en skyddad miljö.</t>
  </si>
  <si>
    <t>Träfiber, primar råvara,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</si>
  <si>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Lösull på vind 40 kg/m³, lambda 0,038 W/(mK)
Lösull i golvbjälklag 40 kg/m³ lambda 0,038 W/(mK)
Lösull i ytterväggar 48 kg/m² lambda 0,038 W/(mK)
Lösull i innerväggar 44 kg/m² lambda 0,038 W/(mK)</t>
  </si>
  <si>
    <t>Cellolusaisolering produceras baserat på pappersmassa och blandas med tillsatser för att få en struktur, brand och mikrobiellt skydd.
Mängden brandskyddsmedel är cirka 5 %. Produkten används för värmeisolering av väggar, golv och tak i byggnader. Det finns en mindre variation av densiteten för samma lambdavärde mellan olika tillverkare, men värdena på densitet som anges här och lambdavärdet är representativa för de produkter som används på marknaden.</t>
  </si>
  <si>
    <t>Data är representativa för produkten cellolusafiber som lösull som normalt blåses på plats, där fibrerna är tillverkad av pappersmassa. Brandskyddsmedel tillsätts till isoleringen.</t>
  </si>
  <si>
    <t>Cellulosafiber, primär råvara, lösull</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</si>
  <si>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35 kg/m³ och lambda-värde 0.020 W/(mK)</t>
  </si>
  <si>
    <t>Konsumtionen i Sverige domineras av en svensk tillverkare (en ny fabrik i Jönköping)</t>
  </si>
  <si>
    <t>Styv fenolisolering produceras genom att blanda höga fasta ämnen och fenolharts med ett ytverkande medel. Värmen som skapas genom reaktionen avdunstar ett flyktigt flytande jäsmedel i blandningen som ger ett nätverk av små bubblor i materialet. Skummet kan härdas för att skapa en av två former av produkten. Den kan tillverkas genom en kontinuerlig process för att skapa tunt arkmaterial som lamineras med olika ytor och skärs i skivor. Alternativt kan den göras till block för att skäras i förutbestämda former</t>
  </si>
  <si>
    <t>GWP-GHG A1-3 kan variera mycket lite mellan tillverkare. Majoriteten av växthusgasutsläppen har sitt ursprung ifrån produktionen av råvarorna förfenol-tillverkningen. De genomsnittliga datavärdena är baserade på EPDer.</t>
  </si>
  <si>
    <t>Data är representativa för fenolbaserad termisk isolering i skivor.</t>
  </si>
  <si>
    <t>Fenolbaserad isolering i skivor för användning som värmeisolering både ute och inne.</t>
  </si>
  <si>
    <t>Fenolbaserad isolering</t>
  </si>
  <si>
    <t xml:space="preserve">För att bedöma värmeisolering måste lambdavärdet användas i kombination med att olika produktalternativ har olika densiteter. Med andra ord kan värmeisolering inte jämföras per kg utan i en given byggtillämpning. </t>
  </si>
  <si>
    <t>Konsumtionen i Sverige domineras av nordiska producenter.</t>
  </si>
  <si>
    <t xml:space="preserve">Extruderad polystyrenisolering tillverkas genom en extruderingsprocess. Denna tillverkningsprocess innefattar att smälta samman plasthartset och andra ingredienser
XPS 200, ca 30 kg/m3, lambda 0,033 W/(mK), tryckhållfasthet (korttid) 200 kPa
XPS 250, ca 31 kg/m3, lambda 0,033 W/(mK), tryckhållfasthet (korttid) 250 kPa
XPS 300, ca 32 kg/m3, lambda 0,033 W/(mK), tryckhållfasthet (korttid) 300 kPa
XPS 400, ca 34 kg/m3, lambda 0,033 W/(mK), tryckhållfasthet (korttid) 400 kPa
XPS 500, ca 37 kg/m3, lambda 0,033 W/(mK), tryckhållfasthet (korttid) 500 kPa
XPS 600, ca 40 kg/m3, lambda 0,033 W/(mK), tryckhållfasthet (korttid) 600 kPa
XPS 700, ca 43 kg/m3, lambda 0,033 W/(mK), tryckhållfasthet (korttid) 700 kPa
</t>
  </si>
  <si>
    <t>GWP-GHG A1-3 kan variera mycket lite mellan tillverkare.  Majoriteten av växthusgasutsläppen har sitt ursprung ifrån produktionen av råvarorna för XPS-tillverkningen. De genomsnittliga datavärdena är baserade på EPDer.</t>
  </si>
  <si>
    <t>Data är representativa för produkttypen XPS (oftast färgad)</t>
  </si>
  <si>
    <t>XPS används som värmeisolering och används både ute och inne</t>
  </si>
  <si>
    <t>Cellplast extruderad</t>
  </si>
  <si>
    <t>01303</t>
  </si>
  <si>
    <t>XPS, extruderad polystyren</t>
  </si>
  <si>
    <t>Konsumtionen i Sverige domineras av nordiska producenter</t>
  </si>
  <si>
    <t xml:space="preserve">Expanderbar polystyren framställs i en suspensionsprocess genom tillsats av ett jäsmedel, vanligtvis pentan, vilket får harts att skumma under gjutningen.
Materialegenskaper: 
EPS 60, ca 15 kg/m3, lambda 0,041 W/(mK), tryckhållfasthet (korttid) 60 kPa
EPS 80, ca 15 kg/m3, lambda 0,038 W/(mK), tryckhållfasthet (korttid) 80 kPa
EPS 100, ca 20 kg/m3, lambda 0,037 W/(mK), tryckhållfasthet (korttid) 100 kPa
EPS 150, ca 25 kg/m3, lambda 0,035 W/(mK), tryckhållfasthet (korttid) 150 kPa
EPS 200, ca 30 kg/m3, lambda 0,034 W/(mK), tryckhållfasthet (korttid) 200 kPa
EPS 300, ca 40 kg/m3, lambda 0,033 W/(mK), tryckhållfasthet (korttid) 300 kPa
EPS 400, ca 50 kg/m3, lambda 0,033 W/(mK), tryckhållfasthet (korttid) 400 kPa
</t>
  </si>
  <si>
    <t>GWP-GHG A1-3 kan variera mycket lite mellan tillverkare.  Majoriteten av växthusgasutsläppen har sitt ursprung ifrån produktionen av råvarorna för EPS-tillverkningen. De genomsnittliga datavärdena är baserade på EPDer.</t>
  </si>
  <si>
    <t>Data är representativa för produkttypen EPS (oftast vit till färgen).</t>
  </si>
  <si>
    <t>EPS används som värmeisolering och används både ute och inne.</t>
  </si>
  <si>
    <t>Cellplast</t>
  </si>
  <si>
    <t>01302</t>
  </si>
  <si>
    <t>EPS, expanderad polystyren</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</si>
  <si>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65 kg/m³ och lambda-värde 0.034 W/(mK).</t>
  </si>
  <si>
    <t>Konsumtionen i Sverige domineras av nordiska producenter (i relativ ordning): Sverige, Danmark, Tyskland, Finland och Norge.</t>
  </si>
  <si>
    <t xml:space="preserve">Påverkan baseras på en transport med lastbil (1 MJ/ton km), 400 km och 40 km lastbil (2,5 MJ/ton km). Svensk dieselmix används._x000D_
</t>
  </si>
  <si>
    <t>Stenull produceras i en elektrisk ugn eller vanligare en kupolugn och processen inkluderar också ytterligare energivaror som tillsammans med mineralråvaran som används bidrar till GWP. Mängden bindemedel är cirka 5 till 10 %. Det är en mindre variation av densiteten för samma lambda-värde mellan olika tillverkare, men värdena på densitet som anges här och lambda-värdet är representativa för de produkter som används på den svenska marknaden.</t>
  </si>
  <si>
    <t>GWP-GHG (A1-A3) gäller för icke-belagd stenull, skivor och rullar. GWP kan variera mellan 0,6-1,6 kg CO₂e/kg baserat på tillverkare. De genomsnittliga datavärdena är baserade på EPD och marknadsandelar från följande länder (i ordning efter antagen marknadsandel): Sverige, Danmark, Tyskland, Finland och Norge.</t>
  </si>
  <si>
    <t>Data är representativa för produkttypen lösull av stenull.</t>
  </si>
  <si>
    <t>Stenull används som värmeisolering och ibland också som ljudisolering eller som en kombinerad funktion. Denna produkttyp av stenull är tillverkad med en avsedd användning i en skyddad miljö.</t>
  </si>
  <si>
    <t>Mineralull</t>
  </si>
  <si>
    <t>01301</t>
  </si>
  <si>
    <t>Stenull, lösull, vägg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</si>
  <si>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65 kg/m³ och lambda-värde 0.034 W/(mK)</t>
  </si>
  <si>
    <t>Stenull, lösull, golvbjälklag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</si>
  <si>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28 kg/m³ och lambda-värde 0.042 W/(mK).</t>
  </si>
  <si>
    <t>Stenull används som värmeisolering och ibland också som ljudisolering eller som en kombinerad funktion. Denna produkttyp av stenull är tillverkad med en avsedd användning i en skyddad miljö</t>
  </si>
  <si>
    <t>Stenull, lösull, vindsbjälklag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</si>
  <si>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180 kg/m³ och lambda-värde 0.038 W/(mK).</t>
  </si>
  <si>
    <t>Konsumtionen i Sverige domineras av nordiska producenter (i relativ ordning): Sverige, Danmark, Tyskland. Finland och Norge.</t>
  </si>
  <si>
    <t>Data är representativa för produkttypen stenull, av skivor och rullar innehåller alla typer av värmeisolering som inte innehåller någon ytbeläggning etc. Om ytbeläggning ingår bör ett mer exakt och exakt data väljas och sådana produkter har normalt en något högre inverkan per kg</t>
  </si>
  <si>
    <t>Stenull, takskiva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</si>
  <si>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140 kg/m³ och lambda-värde 0.037 W/(mK).</t>
  </si>
  <si>
    <t>Markskivor av stenull används som värmeisolering inne och ute</t>
  </si>
  <si>
    <t>Stenull, markskiva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</si>
  <si>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80 kg/m³ och lambda-värde 0.033 W/(mK).</t>
  </si>
  <si>
    <t>Stenull, fasadskiva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</si>
  <si>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70 kg/m³ och lambda-värde 0.033 W/(mK).</t>
  </si>
  <si>
    <t>Stenull, putsskiva</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</si>
  <si>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29 kg/m³ och lambda-värde 0.036 W/(mK).</t>
  </si>
  <si>
    <t>Stenull, skivor och rullar</t>
  </si>
  <si>
    <t>Uppgifterna är representativa för den typ av planglas som används på den svenska marknaden. Uppgifterna är giltiga tills nya publiceras</t>
  </si>
  <si>
    <t>Skillnaden i tillverkningsprocessen och floatglasets sammansättning är liten mellan tillverkarna. Allt floatglas importeras till Sverige, främst från europeiska länder, och tillverkas enligt europeisk standarder.</t>
  </si>
  <si>
    <t>GWP-GHG (A1-A3) för planglas varierar mellan 0.95-1.2 kg CO₂e/kg beroende på leverantör. LCA-värdena baseras på de största importörerna till Sverige och deras EPDer</t>
  </si>
  <si>
    <t>Data är representativa för ett obehandlat planglas.</t>
  </si>
  <si>
    <t>Planglas används som råvara för fönstertillverkning eller isolerrutor och hanteras normalt sett inte på byggarbetsplatsen. Planglas (flat glass, FG) avser både obelagt och belagt planglas. Planglas är ett klart sodakalksilikatglas med parallella, brandpolerade ytor, i vissa fall med metalloxidbaserade beläggningar för att modifiera glasets strålningsegenskaper (värmeisolering och/eller solskydd).</t>
  </si>
  <si>
    <t>Planglas</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</si>
  <si>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16.5 kg/m².</t>
  </si>
  <si>
    <t>Konsumtionen i Sverige domineras av inhemska producenter, men minde import förekommer.</t>
  </si>
  <si>
    <t>Skillnaden i tillverkningsprocessen och dörrens sammansättning är liten mellan de svenska tillverkarna. Specifika data har använts för dörrtillverkningen och främst generiska LCA-data för olika insatsvaror.</t>
  </si>
  <si>
    <t>GWP-GHG (A1-A3) för en dörr beror på vilket material som används och kan variera. LCA-värdena är baserade på mycket få EPD för dörrar som används i Sverige.</t>
  </si>
  <si>
    <t>Uppgifterna är representativa för en träbaserad dörr som kan användas inomhus</t>
  </si>
  <si>
    <t>Massiva innerdörrar oklassade</t>
  </si>
  <si>
    <t>04007</t>
  </si>
  <si>
    <t xml:space="preserve">Innerdörr utan glas, slät eller spegeldörr, oklassad </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</si>
  <si>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27.1 kg/m².</t>
  </si>
  <si>
    <t>Massiva innerdörrar klassade</t>
  </si>
  <si>
    <t>04008</t>
  </si>
  <si>
    <t>Innerdörr utan glas, laminerat trä, ljud och brandklassad</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</si>
  <si>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23 kg/m².</t>
  </si>
  <si>
    <t>Specialdörrar</t>
  </si>
  <si>
    <t>04005</t>
  </si>
  <si>
    <t>Tamburdörr utan glas, trä</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</si>
  <si>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23.9 kg/m².</t>
  </si>
  <si>
    <t>Livslängden beror på underhåll av produkten men är normalt lika med livslängden fram till en framtida betydande ombyggnad vilket här är satt till 50 år.</t>
  </si>
  <si>
    <t>Uppgifterna är representativa för en träbaserad dörr som kan användas som ytterdörr</t>
  </si>
  <si>
    <t>Ytterdörr utan glas, trä</t>
  </si>
  <si>
    <t>En dörr har olika U-värden som måste beaktas när man jämför produkter som används exponerade för utomhusmiljö. Andra aspekter som brandmotstånd och ljudreducering måste också beaktas om det är relevant. Vidare måste ytvikten beaktas som för medelvärdesdörr är 46.7 kg/m².</t>
  </si>
  <si>
    <t>Uppgifterna är representativa för den typ av fönster som används på den svenska marknaden. Uppgifterna är giltiga tills nya publiceras.</t>
  </si>
  <si>
    <t>Livslängden beror på underhåll av produkten men är normalt lika med livslängden fram till en framtida betydande ombyggnad vilket här satta till 50 år.</t>
  </si>
  <si>
    <t>Konsumtionen i Sverige domineras av inhemska producenter, men mindre import förekommer.</t>
  </si>
  <si>
    <t>Uppgifterna är representativa för en lackerad ståldörr som används inomhus.</t>
  </si>
  <si>
    <t>Dörren är designad för användning i bostadsbyggnader och lokaler.</t>
  </si>
  <si>
    <t>Innerdörr utan glas, stål</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</si>
  <si>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32.9 kg/m².</t>
  </si>
  <si>
    <t>Påverkan baseras på en transport med lastbil (1 MJ/ton km), 500 km och 40 km lastbil (1,5 MJ/ton km). Svensk dieselmix används.</t>
  </si>
  <si>
    <t>Uppgifterna är representativa för en ståldörr med rostfritt stål som kan användas som ytterdörr</t>
  </si>
  <si>
    <t>Ytterdörr utan glas, rostfritt stål</t>
  </si>
  <si>
    <t>En dörr har olika U-värden som måste beaktas när man jämför produkter som används exponerade för utomhusmiljö. Andra aspekter som brandmotstånd och ljudreducering måste också beaktas om det är relevant. Vidare måste ytvikten beaktas som för medelvärdesdörren är 29.4 kg/m².</t>
  </si>
  <si>
    <t>Uppgifterna är representativa för en lackerad ståldörr som kan användas som ytterdörr</t>
  </si>
  <si>
    <t xml:space="preserve">Ytterdörr, stål, massiv </t>
  </si>
  <si>
    <t>Ett fönster har olika U-värde som måste beaktas vid en produktjämförelse. Vidare måste ytvikten beaktas som för medelvärdes fönstret är 36.0 kg/m².</t>
  </si>
  <si>
    <t>Påverkan baseras på en transport med lastbil (1 MJ/ton km) 500 km och 40 km lastbil (2,5 MJ/ton km). Svensk dieselmix används.</t>
  </si>
  <si>
    <t>Skillnaden i tillverkningsprocessen och fönstrens sammansättning är liten mellan de svenska tillverkarna. Specifika data har använts för fönstertillverkningen och främst generiska LCA-data för olika insatsvaror.</t>
  </si>
  <si>
    <t>GWP-GHG (A1-A3) för trä/aluminium-fönster varierar mellan 1.8-2.5 kg CO₂e/kg beroende på fönstertyp. LCA-värdena baseras på EPDer från Sverige.</t>
  </si>
  <si>
    <t>Data är representativa för ett målat fönster av trä som är klätt med aluminium och en 3-glas isolerruta.</t>
  </si>
  <si>
    <t>Fönster görs fasta eller öppningsbara. Även en balkong- eller terrassdörrar omfattas här av denna produktgrupp.</t>
  </si>
  <si>
    <t>Utåtgående fönster trä/aluminium</t>
  </si>
  <si>
    <t>04103</t>
  </si>
  <si>
    <t>Fönsterdörr, trä/aluminium, helglasad, 3-glas</t>
  </si>
  <si>
    <t>Ett fönster har olika U-värde som måste beaktas vid en produktjämförelse. Vidare måste ytvikten beaktas som för medelvärdes fönstret är 34.7 kg/m².</t>
  </si>
  <si>
    <t>GWP-GHG (A1-A3) för trä-fönster varierar mellan 1.7-2.4 kg CO₂e/kg beroende på fönstertyp. LCA-värdena baseras på EPDer från Sverige.</t>
  </si>
  <si>
    <t>Data är representativa för ett målat fönster av trä och en 3-glas isolerruta.</t>
  </si>
  <si>
    <t>Fönsterdörr, trä, helglasad, 3-glas</t>
  </si>
  <si>
    <t>Ett fönster har olika U-värde som måste beaktas vid en produktjämförelse. Vidare måste ytvikten beaktas som för medelvärdes fönstret är 32.4 kg/m².</t>
  </si>
  <si>
    <t>GWP-GHG (A1-A3) för trä/aluminium-fönster varierar mellan1.8-2.5 kg CO₂e/kg beroende på fönstertyp. LCA-värdena baseras på EPDer från Sverige.</t>
  </si>
  <si>
    <t>Fönsterdörr, trä/aluminium, halvglasad, 3-glas</t>
  </si>
  <si>
    <t>Ett fönster har olika U-värde som måste beaktas vid en produktjämförelse. Vidare måste ytvikten beaktas som för medelvärdes fönstret är 31.9 kg/m².</t>
  </si>
  <si>
    <t>Fönsterdörr, trä, halvglasad, 3-glas</t>
  </si>
  <si>
    <t>Ett fönster har olika U-värde som måste beaktas vid en produktjämförelse. Vidare måste ytvikten beaktas som för medelvärdes fönstret är 35.5 kg/m².</t>
  </si>
  <si>
    <t>Fönster, trä/aluminium, fast, 3-glas</t>
  </si>
  <si>
    <t>Ett fönster har olika U-värde som måste beaktas vid en produktjämförelse. Vidare måste ytvikten beaktas som för medelvärdes fönstret är 35.3 kg/m².</t>
  </si>
  <si>
    <t>GWP-GHG (A1-A3) för trä-fönster varierar mellan 1.7-2.4  kg CO₂e/kg beroende på fönstertyp. LCA-värdena baseras på EPDer från Sverige.</t>
  </si>
  <si>
    <t>Fönster, trä, fast, 3-glas</t>
  </si>
  <si>
    <t>Ett fönster har olika U-värde som måste beaktas vid en produktjämförelse. Vidare måste ytvikten beaktas som för medelvärdes fönstret är 39.4 kg/m².</t>
  </si>
  <si>
    <t>Påverkan baseras på en transport med lastbil (1 MJ/ton km), 500 km och 40 km lastbil (1,5 MJ/ton km). Svensk reduktionsdieselmix används.</t>
  </si>
  <si>
    <t>Fönster, trä/aluminium, vridfönster, 3-glas</t>
  </si>
  <si>
    <t>Ett fönster har olika U-värde som måste beaktas vid en produktjämförelse. Vidare måste ytvikten beaktas som för medelvärdes fönstret är 39.2 kg/m².</t>
  </si>
  <si>
    <t>Fönster, trä, vridfönster, 3-glas</t>
  </si>
  <si>
    <t>Ett fönster har olika U-värde som måste beaktas vid en produktjämförelse. Vidare måste ytvikten beaktas som för medelvärdes fönstret är 40.2 kg/m².</t>
  </si>
  <si>
    <t>Fönster, trä/aluminium, inåtgående, 3-glas</t>
  </si>
  <si>
    <t>Ett fönster har olika U-värde som måste beaktas vid en produktjämförelse. Vidare måste ytvikten beaktas som för medelvärdes fönstret är 35.6 kg/m².</t>
  </si>
  <si>
    <t>Data är representativa för ett målat inåtgående fönster av trä och en 3-glas isolerruta.</t>
  </si>
  <si>
    <t>Fönster, trä, inåtgående, 3-glas</t>
  </si>
  <si>
    <t>Ett fönster har olika U-värde som måste beaktas vid en produktjämförelse. Vidare måste ytvikten beaktas som för medelvärdes fönstret är 38.2 kg/m².</t>
  </si>
  <si>
    <t>Fönster, trä, sidhängt, 3-glas</t>
  </si>
  <si>
    <t xml:space="preserve">Påverkan baseras på en transport med lastbil (1 MJ/ton km) 500 km och 40 km lastbil (2,5 MJ/ton km). Svensk dieselmix används. </t>
  </si>
  <si>
    <t>Data är representativa för ett målat sidhängt fönster av trä som är klätt med aluminium och en 3-glas isolerruta.</t>
  </si>
  <si>
    <t>Fönster, trä/aluminium, sidhängt, 3-glas</t>
  </si>
  <si>
    <t>När avjämningsbruk jämförs med andra material eller materialkombinationer ska bedömningen göras i den avsedda användningen och i ett livscykelperspektiv, dvs. hela livscykeln ska beaktas.</t>
  </si>
  <si>
    <t>Tillverkarna blandar de olika insatsvarorna som används för produkten. Sand som används kan eventuellt utvinnas lokalt och torkas. Den tekniska representativiteten definieras därför av den tekniska prestandadeklarationen som gäller för produkten.</t>
  </si>
  <si>
    <t xml:space="preserve">Livslängden för ett avjämningsbruk är normalt lika med den konstruktion den är en del av och kräver inget underhåll. </t>
  </si>
  <si>
    <t>Tillverkarna av avjämningsbruk är framförallt inhemska men import från främst Tyskland finns.</t>
  </si>
  <si>
    <t xml:space="preserve">Golvbeläggningar är gjorda av ballast, fyllmedel, polymerer och tillsatser.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de cementabaserade bindemedlen som normalt står för mer än 80 % av klimatpåverkan i modul A1-3. </t>
  </si>
  <si>
    <t>Data är representativt för en avjämningsmassa som innehåller max 60 %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</si>
  <si>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Avjämningsmassorna är avsedda för användning inomhus eller utomhus, för utjämning och som en grund för ytterligare ytbeläggning, såsom matta, parkett. Produkterna levereras från tillverkaren som ett färdigblandat torrbruk med allt innehåll förutom vatten som tillsätts på arbetsplatsen.</t>
  </si>
  <si>
    <t>Avjämningsmassa</t>
  </si>
  <si>
    <t>01008</t>
  </si>
  <si>
    <t>EN 13813:2002</t>
  </si>
  <si>
    <t>Snabba avjämningsmassor &lt; 60 % cement</t>
  </si>
  <si>
    <t>Data är representativt för en avjämningsmassa som innehåller max 22 %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</si>
  <si>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Avjämningsmassornarna är avsedda för användning inomhus, för utjämning och som en grund för ytterligare ytbeläggning, såsom matta, parkett. Produkterna levereras från tillverkaren som ett färdigblandat torrbruk med allt innehåll förutom vatten som tillsätts på arbetsplatsen.</t>
  </si>
  <si>
    <t>Avjämningsmassor &lt; 22 % cement</t>
  </si>
  <si>
    <t>Data är representativt för en avjämningsmassa som innehåller max 30 %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</si>
  <si>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 &lt; 30 % cement</t>
  </si>
  <si>
    <t>Avjämningsmassorna är avsedda för användning inomhus, för utjämning och som en grund för ytterligare ytbeläggning, såsom matta, parkett. Produkterna levereras från tillverkaren som ett färdigblandat torrbruk med allt innehåll förutom vatten som tillsätts på arbetsplatsen.</t>
  </si>
  <si>
    <t>Fiberförstärkta avjämningsmassor &lt; 22 % cement</t>
  </si>
  <si>
    <t>Data är representativt för en avjämningsmassa som innehåller max 17 % cement inklusive aluminatcement, bränd/släckt (hydratkalk)/hydraulisk/bränd kalk, ALAG (aluminous aggregate) mm samt andra kalcinerade insatsvaror frånsett biprodukter som masugnsslagg, flygaska mm, och potentiellt max 1 % fiberarmering. Önskas mer egenskaper för en betong måste uppgifter från en leverantör användas.</t>
  </si>
  <si>
    <t>Avjämningsmassor &lt; 17 % cement</t>
  </si>
  <si>
    <t>När gasbetongelement jämförs med andra material eller materialkombinationer ska bedömningen göras i den avsedda användningen och i ett livscykelperspektiv, dvs. hela livscykeln ska beaktas. Olika leverantörers block har olika densitet som påverkar miljöpåverkan.</t>
  </si>
  <si>
    <t xml:space="preserve">Uppgifterna är representativa för lättklinkerblock som konsumeras på den svenska marknaden. Dessa data baseras på EPD från flera olika tillverkare som sammanställts år 2020. </t>
  </si>
  <si>
    <t>Livslängden för gasbetongelement är normalt lika med den konstruktion den är en del av. Gasbetongblock kräver normalt inget underhåll under dess dimensionerade livslängd.</t>
  </si>
  <si>
    <t>Gasbetongelement som används i Sveriges tillverkas normalt i Tyskland, men import från andra länder förekommer.</t>
  </si>
  <si>
    <t>Gasbetong även kallad autoklaverad lättbetong tillverkas av sand, kalk och cement, med tillsats av aluminiumpulver som under tillverkningen reagerar med vatten och skapar en porös struktur</t>
  </si>
  <si>
    <t>Miljöpåverkan för tillverkning dominerar av mängden cement och kalk som används. Miljödata baseras på EPD för leverantörer till den inhemska svenska marknaden, med en liten variation i GWP 1-3 (CO2e /kg), &lt; +/- 15 %.</t>
  </si>
  <si>
    <t xml:space="preserve">Uppgifterna är representativa för gasbetongelement med 5% armering som används på den svenska marknaden med en densitet på 550 kg/m³. </t>
  </si>
  <si>
    <t>Gasbetongblock används för murningsarbete för bärande konstruktioner utomhus eller interiör.</t>
  </si>
  <si>
    <t>Lättbetong</t>
  </si>
  <si>
    <t>01103</t>
  </si>
  <si>
    <t>EN 12602:2013-10</t>
  </si>
  <si>
    <t>Gasbetongelement, 5 % armering</t>
  </si>
  <si>
    <t>När gasbetongblock jämförs med andra material eller materialkombinationer ska bedömningen göras i den avsedda användningen och i ett livscykelperspektiv, dvs. hela livscykeln ska beaktas. Olika leverantörers block har olika densitet som påverkar miljöpåverkan.</t>
  </si>
  <si>
    <t>Livslängden för gasbetongblock är normalt lika med den konstruktion den är en del av.  Gasbetongblock kräver normalt inget underhåll under dess dimensionerade livslängd.</t>
  </si>
  <si>
    <t>Lättbetongblock som används i Sveriges tillverkas normalt i Tyskland, men import från andra länder förekommer.</t>
  </si>
  <si>
    <t>Gasbetong även kallad autoklaverad lättbetong tillverkas av sand, kalk och cement, med tillsats av aluminiumpulver som under tillverkningen reagerar med vatten och skapar en porös struktur.</t>
  </si>
  <si>
    <t>Miljöpåverkan för tillverkning dominerar av klinkerproduktionen och mängden cement och kalk som används. Miljödata baseras på EPD för leverantörer till den inhemska svenska marknaden, med en liten variation i GWP 1-3 (CO₂e /kg), &lt; +/- 15 %.</t>
  </si>
  <si>
    <t xml:space="preserve">Uppgifterna är representativa för gasbetongblock som används på den svenska marknaden med en densitet på 350-700 kg/m³. </t>
  </si>
  <si>
    <t>EN 771-4:2015-11</t>
  </si>
  <si>
    <t>Gasbetongblock</t>
  </si>
  <si>
    <t>När bruk jämförs med andra material eller materialkombinationer ska bedömningen göras i den avsedda användningen och i ett livscykelperspektiv, dvs. hela livscykeln ska beaktas. Materialåtgången är ca 20 kg/m² (10 mm) kg/m².</t>
  </si>
  <si>
    <t>Angivna data är representativa för de svenska producenterna och de recept som dessa använder. Dessa uppgifter har tagits fram under år 2020.</t>
  </si>
  <si>
    <t xml:space="preserve">Livslängden för ett putsbruk är normalt lika med den konstruktion den är en del av. Bruket kan kräva underhåll under livslängden vilket styrs av för den byggdelen den är en del av. </t>
  </si>
  <si>
    <t>Brukstillverkarna blandar produkterna i Sverige och miljödata kan anses vara representativa för den svenska marknaden.</t>
  </si>
  <si>
    <t xml:space="preserve">Bruk tillverkas av cement, kalk, sand och andra tillsatser. Av det angivna värdet på klimatpåverkan är bidraget från tillverkningsprocessen (A3) relativt liten i förhållande till de olika bindemedel såsom cement och kalk som normalt står för mer än 90% av klimatpåverkan i modul A1-3. </t>
  </si>
  <si>
    <t>Data är representativt för ett fiberförstärkt tvåskiktsbehandling som uppfyller CS III (enligt EN 1015-9).</t>
  </si>
  <si>
    <t>Putsbruk påföres som en tvåskiktsbehandling. Armeringsnätet läggs i det första skiktet. Andra skiktet påföres normalt dagen efter.</t>
  </si>
  <si>
    <t>EN 998:2016</t>
  </si>
  <si>
    <t>Putsbruk B (CS III), fiberförstärkt tvåskiktsbehandling</t>
  </si>
  <si>
    <t>När bruk jämförs med andra material eller materialkombinationer ska bedömningen göras i den avsedda användningen och i ett livscykelperspektiv, dvs. hela livscykeln ska beaktas. Materialåtgången är ca 20 kg/m² (10 mm) kg/m² vid putsning och ca 70 kg/m² vid murning.</t>
  </si>
  <si>
    <t xml:space="preserve">Livslängden för ett bruk är normalt lika med den konstruktion den är en del av. Bruket kan kräva underhåll under livslängden vilket styrs av för den byggdelen den är en del av. </t>
  </si>
  <si>
    <t xml:space="preserve">Bruket tillverkas av cement, kalk, sand och andra tillsatser. Av det angivna värdet på klimatpåverkan är bidraget från tillverkningsprocessen (A3) relativt liten i förhållande till de olika bindemedel såsom cement och kalk som normalt står för mer än 90% av klimatpåverkan i modul A1-3. </t>
  </si>
  <si>
    <t>Data är representativt för ett puts-och murbruk som uppfyller AMA Hus brukstyp D (sammansättning: KC 50/50/950).</t>
  </si>
  <si>
    <t>Produkten används till grovputsning, slamning samt murning vid nybyggnad och vid restaurering av gamla byggnader. Produkten kan användas både inom- och utomhus. Vanligtvis används produkten som murbruk i olika typer av murverk eller som putsbruk på tegelsten. Produkten används även vid putsning av gamla träkonstruktioner.</t>
  </si>
  <si>
    <t>Kalkbruk D (CS I)</t>
  </si>
  <si>
    <t>Data är representativt för ett puts-och murbruk som uppfyller AMA Hus brukstyp C av pumpbar kvalitet och innehåller utöver ballast som sand även välgraderad dolomit (sammansättning: KC 50/50/650).</t>
  </si>
  <si>
    <t>Bruket är till putsningsarbeten på såväl utvändiga som invändiga ytor ovan mark och där en brukspumpt bruk efterfrågas.</t>
  </si>
  <si>
    <t>Putsbruk C (CS II), pumpbar</t>
  </si>
  <si>
    <t>Data är representativt för ett puts-och murbruk som uppfyller AMA Hus brukstyp C (sammansättning: KC 50/50/650).</t>
  </si>
  <si>
    <t>Bruket är ett kombinationsbruk för puts-och murbruk s ovan mark, samt invändig putsning. Murbruk C är lämpligt för murning och putsning av skorstenar, men ska inte användas på konstruktioner av lättbetong. Puts-och murbruk C är ska appliceras för hand.</t>
  </si>
  <si>
    <t>Mur- och putsbruk C (CS II)</t>
  </si>
  <si>
    <t>Påverkan baseras på en transport med lastbil (1 MJ/ton km), 400 km och 40 km lastbil (1,5 MJ/ton km). Svensk reduktionsdieselmix används.</t>
  </si>
  <si>
    <t>Data är representativt för ett cementbruk som uppfyller AMA Hus brukstyp B (sammansättning: KC 35/65/550).</t>
  </si>
  <si>
    <t>Bruket är ett kombinationsbruk för mur- och putsningsarbeten ovan mark in och utvändigt.</t>
  </si>
  <si>
    <t>Mur- och putsbruk B (CS III)</t>
  </si>
  <si>
    <t>Murbrukstillverkarna blandar produkterna i Sverige och miljödata kan anses vara representativa för den svenska marknaden.</t>
  </si>
  <si>
    <t xml:space="preserve">Bruk tillverkas av cement, kalk, sand och andra tillsatser. Av det angivna värdet på klimatpåverkan är bidraget från tillverkningsprocessen (A3) relativt liten i förhållande till de olika bindemedel såsom cement som normalt står för mer än 90% av klimatpåverkan i modul A1-3. </t>
  </si>
  <si>
    <t>Data är representativt för ett cementbruk som uppfyller AMA Hus brukstyp A (sammansättning: C 100/300).</t>
  </si>
  <si>
    <t>Bruken används för grundning, putsning i tunna skikt och lagning på betongytor och är även lämplig som slamningsbruk på grundmurar under mark.</t>
  </si>
  <si>
    <t>Murbruk A (CS IV)</t>
  </si>
  <si>
    <t>När lättklinker jämförs med andra material eller materialkombinationer ska bedömningen göras i den avsedda användningen och i ett livscykelperspektiv, dvs. hela livscykeln ska beaktas. Då miljöpåverkan ges per kg så är det viktigt att kontrollera densitet med vad som faktiskt köps in. Riktvärde på densitet för olika fraktioner återfinns nedan:
0-32 mm, 280 kg/m³
2-4 mm 370 kg/m³
2-6 mm, 400 kg/m³
4-10, 300 kg/m³
12-20mm, 260 kg/m³</t>
  </si>
  <si>
    <t xml:space="preserve">Uppgifterna är representativa för lättklinkerblock som konsumeras på den svenska marknaden. Dessa data baseras på EPD från flera olika tillverkare som sammanställst år 2020. </t>
  </si>
  <si>
    <t>Livslängden för lättklinkerkulor är normalt lika med den konstruktion den är en del av och kräver normalt inget underhåll.</t>
  </si>
  <si>
    <t>Lättklinkerkulor som används i Sveriges tillverkas normalt i Sverige, men viss import förekommer.</t>
  </si>
  <si>
    <t>Blocken är gjorda av lättklinkerpellets som är gjorda av lera med låg kalkandel, som formas till små kulor som sedan bränns i roterande ugnar. Klinkern_x000D_
blandas sedan med cement, sand och vatten och formas sedan till block. Klinkerpelletsens storlek samt densitet varierar och bindemedelsmängden som används i blocken. Vissa tillverkare använder flygaska som komplement till cement.</t>
  </si>
  <si>
    <t>Miljöpåverkan för tillverkning dominerar av klinkerproduktionen och mängden cementinnehåll i det lättaklinkerkulorna. Miljödata baseras på EPD för leverantörer till den inhemska svenska marknaden, med en variation från 0,17 till 2,4 kg CO₂e/kg. Siffrorna som används här är baserade på EPD och beräkningar som gjorts baserat på den rapporterade materialmixen i dessa EPDer.</t>
  </si>
  <si>
    <t xml:space="preserve">Uppgifterna är representativa för lättklinkerkulor som används på den svenska marknaden. </t>
  </si>
  <si>
    <t>Lättklinkekulor används i hus- och anläggningskonstruktioner för dränering och vid återfyllning mot husgrunden.</t>
  </si>
  <si>
    <t>Lättklinker lös</t>
  </si>
  <si>
    <t>01106</t>
  </si>
  <si>
    <t>Lättklinkerkulor</t>
  </si>
  <si>
    <t>När lättklinkerblock jämförs med andra material eller materialkombinationer ska bedömningen göras i den avsedda användningen och i ett livscykelperspektiv, dvs. hela livscykeln ska beaktas.</t>
  </si>
  <si>
    <t>Livslängden för lättklinkerblock är normalt lika med den konstruktion den är en del av.  Lättklinkerblock kräver normalt inget underhåll under dess dimensionerade livslängd.</t>
  </si>
  <si>
    <t>Lättklinkerblock som används i Sveriges tillverkas normalt i Sverige, men import av lättklinkerkulor förekommer.</t>
  </si>
  <si>
    <t>Påverkan baseras på en transport med lastbil (1 MJ/ton km), 300 km och 40 km lastbil (2,5 MJ/ton km).  Svensk dieselmix används.</t>
  </si>
  <si>
    <t>Miljöpåverkan för tillverkning dominerar av klinkerproduktionen och mängden cementinnehåll i blocken. Miljödata baseras på EPD för leverantörer till den inhemska svenska marknaden, med en variation från 0,17 till 0.24 kg CO₂e/kg. Siffrorna som används här är baserade på EPD och beräkningar som gjorts baserat på den rapporterade materialmixen i dessa EPDer.</t>
  </si>
  <si>
    <t>Uppgifterna är representativa för lättklinkerblock som används på den svenska marknaden. Dessa data är representativa för ett block som använder mindre bindemedel, dvs mindre med 18-24  viktprocent cement.</t>
  </si>
  <si>
    <t>Lättklinkerblock används för murningsarbete för bärande konstruktioner utomhus eller interiör.</t>
  </si>
  <si>
    <t>Lättklinker block</t>
  </si>
  <si>
    <t>01104</t>
  </si>
  <si>
    <t>Lättklinkerblock, 18-24 % cement (700-770 kg/m³)</t>
  </si>
  <si>
    <t>Miljöpåverkan för tillverkning dominerar av klinkerproduktionen och mängden cementinnehåll i blocken. Miljödata baseras på EPD för leverantörer till den inhemska svenska marknaden, med en variation från 0,17 till 0,24 kg CO₂e /kg. Siffrorna som används här är baserade på EPD och beräkningar som gjorts baserat på den rapporterade materialmixen i dessa EPDer.</t>
  </si>
  <si>
    <t>Uppgifterna är representativa för lättklinkerblock som används på den svenska marknaden. Dessa data är representativa för ett block som använder mindre bindemedel, dvs mindre med 10-14  viktprocent cement.</t>
  </si>
  <si>
    <t>Lättklinkerblock, 15-17 % cement (700-770 kg/m³)</t>
  </si>
  <si>
    <t>Miljöpåverkan för tillverkning dominerar av klinkerproduktionen och mängden cementinnehåll i blocken. Miljödata baseras på EPD för leverantörer till den inhemska svenska marknaden, med en variation från 0,17 till 0,24 kg CO₂e/kg. Siffrorna som används här är baserade på EPD och beräkningar som gjorts baserat på den rapporterade materialmixen i dessa EPDer.</t>
  </si>
  <si>
    <t>Lättklinkerblock, 10-14 % cement (700-770 kg/m³)</t>
  </si>
  <si>
    <t>Uppgifterna är representativa för lättklinkerblock som används på den svenska marknaden. Dessa data är representativa för ett block som använder mindre bindemedel, dvs mindre än 11 viktprocent cement.</t>
  </si>
  <si>
    <t>Lättklinkerblock, &lt;10 % cement (650-700 kg/m³)</t>
  </si>
  <si>
    <t>När kalksandsten jämförs med andra material eller materialkombinationer ska bedömningen göras i den avsedda användningen och i ett livscykelperspektiv, dvs. hela livscykeln ska beaktas.</t>
  </si>
  <si>
    <t xml:space="preserve">Uppgifterna är representativa för kalksandstensom konsumeras på den svenska marknaden. Dessa data baseras på EPD från flera olika tillverkare som sammanställst år 2020. </t>
  </si>
  <si>
    <t>Livslängden för kalksandsten är normalt lika med den konstruktion den är en del av. Kalksandsten kräver normalt inget underhåll under dess dimensionerade livslängd. Tegelstenar lämpar sig för återanvändning.</t>
  </si>
  <si>
    <t>All kalksandsten som används i Sverige importeras från länder som Tyskland och Finland.</t>
  </si>
  <si>
    <t>Tekniken mellan tillverkarna är likvärdig. Insatsvarorna formas till murstenar med hjälp av pressar som använder mekaniskt tryck för att pressa samman stenarna. I det sista steget placeras tegelstenar i autoklav med mättat ångtryck och temperaturen inuti kammaren höjs och reaktionsprocessen börjar. Vid autoklaveringen reagerar sandens kiselsyra, kalk och vatten och bildar kalciumhydrosilikater. Denna ånghärdning tar 6 till 12 timmar.</t>
  </si>
  <si>
    <t>Miljöpåverkan för tillverkning dominerar av mängden kalkinnehåll i kalksandsten som varierar från 8 till 12 %. Eftersom halten av sand är hög, cirka 88 – 92 %, så betyder det att egenskaperna hos murstenen beror till stor del på egenskaperna hos sand som används. Miljödata baseras på EPDer från de producenter som förekommer på den svenska marknaden, men en variation från 1.1 to 1.4 kg CO₂e/kg.</t>
  </si>
  <si>
    <t>Data är representativa för tegelsten som används på den svenska marknaden.</t>
  </si>
  <si>
    <t>Kalksandsten används för murningsarbete. Kalksandsten kan användas för bärande konstruktioner eller för dekorativa och funktionella ändamål när den används utomhus eller interiör. Kalksandsten kan användas inomhus i innerväggar etc. som byggmaterial, men är inte så vanligt i Sverige.</t>
  </si>
  <si>
    <t>Kalksandsten</t>
  </si>
  <si>
    <t>Livslängden är normalt lika med den konstruktion den är en del av.  Tegel kräver normalt inget underhåll under dess dimensionerade livslängd. Tegelstenar lämpar sig för återanvändning.</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</si>
  <si>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tegel. Tegelstenar kan testas för frosthållbarhet enligt BS EN 771-1:2011+A1:2015 och den högsta prestandan vid testning är "F2".</t>
  </si>
  <si>
    <t>Tegelsten tillverkas av lera, sand, kalk och sågspån. Tegelstenarna bränns i en tunnelugn vid hög temperatur, ungefär 1050 grader. Primärenergiåtgången varierar mellan 2,0 - 4 MJ/kg icke-förnybar energi och 0,5 MJ / kg el. Användningen av förbränning av fossila bränslen är det dominerande bidraget till bildandet av växthusgaser. Miljödata baseras på EPDer från de producenter som förekommer på den svenska marknaden, men en variation från 2.2 to 3.3 kg CO₂e/kg.</t>
  </si>
  <si>
    <t>Data är representativa för tegelsten som används på den svenska marknaden där frostbeständigt tegel krävs såsom för skorstenar, eldstäder och andra utsatta ytor där det krävs högre hållfasthet.</t>
  </si>
  <si>
    <t xml:space="preserve">Hårdbrända tegelstenar tillverkas med olika färger och storlek från olika tillverkare, men vanliga standardformatet är 228x108x54 mm (dansk standard). Tidigare fanns även stortegel (300x150x75 mm) eller svensk standard (250x120x65 mm) men tillverkas inte längre. Det hårdbrända är något mörkare i färgen, detta ska användas för utvändig skorstensmurning används främst till skorstenar, eldstäder, marktegel och andra utsatta ytor där det krävs högre hållfasthet._x000D_
Hårdbränt tegel suger inte upp fukt på samma sätt vilket förbättrat frostresistent i förhållande till vanligt tegel, vilket gör det lämpligt som marktegel eller för skorstenar. Hårdbränt material ger en sten med en vattenupptagning typiskt under 6% av sin egenvikt. Boverkets byggregler anger att frostbeständigt tegel skall användas i skorstenar ovan tak där klimatpåverkan utsätter teglet för isbildning._x000D_
</t>
  </si>
  <si>
    <t>Tegelsten, frostbeständigt, hårdbränd</t>
  </si>
  <si>
    <t>Tegelsten tillverkas av lera, sand, kalk och sågspån. Tegelstenarna bränns i en tunnelugn vid hög temperatur, ungefär 1050 grader. Primärenergiåtgången varierar mellan 2,0 - 4 MJ/kg icke-förnybar energi och 0,5 MJ/kg el. Användningen av förbränning av fossila bränslen är det dominerande bidraget till bildandet av växthusgaser. Miljödata baseras på EPDer från de producenter som förekommer på den svenska marknaden, men en variation från 2.2 to 3.3 kg CO₂e/kg.</t>
  </si>
  <si>
    <t>Tegelstenar används normalt i Sverige utan glasyr och olika storlekar förekommer från olika tillverkare och vanliga standardformat produceras också (228x108x54 mm). Tegelsten kan användas för bärande konstruktioner eller för dekorativa och funktionella ändamål när den används utomhus eller interiör. Tegel används inomhus i innerväggar etc. som byggmaterial men är inte så vanligt i Sverige. Skärmtegel är ett modernt alternativ som fasadbeklädnad.</t>
  </si>
  <si>
    <t>Tegelsten</t>
  </si>
  <si>
    <t>När tegelpannor jämförs med andra material eller materialkombinationer ska bedömningen göras i den avsedda användningen och i ett livscykelperspektiv, dvs. hela livscykeln ska beaktas.</t>
  </si>
  <si>
    <t xml:space="preserve">Uppgifterna är representativa för tegelpannor som konsumeras på den svenska marknaden. Dessa data har beräknats under 2020. </t>
  </si>
  <si>
    <t>Livslängden för tak med tegelpannor begränsas normalt av underliggande tätskikt där man idag kan anta en livslängd på upp mot 40 år för underlaget och att tegelpannorna håller i alla fall 100 år. Enskilda takpannor kan ha en kortare livslängd och byts då ut vid behov. Takpannor lämpar sig för återanvändning.</t>
  </si>
  <si>
    <t>Tegelpannor tillverkas vid en fabrik i Sverige som dominerar konsumtionen, men viss import förekommer från Danmark och små andelar från övriga Europa.</t>
  </si>
  <si>
    <t>Tekniken mellan tillverkarna är likvärdig men bränslet varierar där fossilgas och olja dominerar. En tillsats i leran av kalkstensmjöl ger gult tegel. För brunt eller brunsvart tegel används mangan Taktegel bränns i kassetter i 1050° C. Själva bränningen tar två dygn i en modern tunnelugn. Hela processen övervakas så att allt taktegel för att uppnå en jämn hårdhet och ett frostbeständigt taktegel.</t>
  </si>
  <si>
    <t>Tegelpannor tillverkas av lera, sand och kalk. Tegelstenarna bränns i en tunnelugn vid hög temperatur, ungefär 1050 grader. Det primärenergiåtgången varierar mellan 2,0 - 2,4 MJ / kg icke-förnybar energi och 0,5 MJ / kg el. Användningen av förbränning av fossila bränslen är det dominerande bidraget till bildandet av växthusgaser. Miljödata baseras på en LCA-studie (Erlandsson och Jönsson 1992) som uppdaterats 2020 LCA och baseras på uppgifter från den inhemska producenten på svenska. Denna siffra har verifierats med andra EPD och EPD baserat på tegelstenar.</t>
  </si>
  <si>
    <t>Data är representativa för lertegeltakpannor som används på den svenska marknaden.</t>
  </si>
  <si>
    <t>Tegelpannor är normalt utan glasyr och de vanligaste formerna är enkupigt, tvåkupigt och platta. Tegelpannor kräver ett lutande tak och ett vattentätt underlag.</t>
  </si>
  <si>
    <t>Takpannor lertegel</t>
  </si>
  <si>
    <t>01607</t>
  </si>
  <si>
    <t>EN 1304:2013</t>
  </si>
  <si>
    <t>Tegeltakpannor</t>
  </si>
  <si>
    <t>När betongprodukter eller -element jämförs med andra material eller materialkombinationer ska bedömningen göras i den avsedda användningen och i ett livscykelperspektiv, dvs. hela livscykeln ska beaktas.</t>
  </si>
  <si>
    <t>Uppgifterna är representativa för betongfabrikerna och de produkter som konsumeras på den svenska marknaden. Dessa data har producerats under 2020. Uppgifterna om miljöpåverkan baseras på nuvarande EPD för cement, tillsatser och fabriksdata.</t>
  </si>
  <si>
    <t>Tak med pannor begränsas normalt av underliggande tätskikt och dess livslängd, där man idag kan anta en livslängd på upp mot 40 år för underlaget och att betongtakpannor håll er i alla fall 50 år. Enskilda takpannor kan ha en kortare livslängd och byts då ut vid behov. Takpannor lämpar sig för återanvändning.</t>
  </si>
  <si>
    <t>De svenska takpanneproducenterna är spridda över hela landet och dominerar marknaden, men viss import förekommer. Miljödata baseras på ett antal EPD för produkter som används på den svenska marknaden och kan anses som representativa för de recept som används, samt betongens bindemedelsmix avspeglar produktionen hos alla dessa tillverkare.</t>
  </si>
  <si>
    <t xml:space="preserve">Betongtakpannor gjuts i formar inomhus i en fabrik under kontrollerade förhållanden.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</si>
  <si>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betongtakpannor som används på den svenska marknaden med en representativt betongrecept och bindemedelsblandning.</t>
  </si>
  <si>
    <t>Betongplannor är utformade med olika färger och yta och de vanligaste formerna är enkupigt, tvåkupigt och platta. Betongplannor kräver ett lutande tak och ett vattentätt underlag.</t>
  </si>
  <si>
    <t>Takpannor betong</t>
  </si>
  <si>
    <t>01601</t>
  </si>
  <si>
    <t>EN 490:2011</t>
  </si>
  <si>
    <t>50 år</t>
  </si>
  <si>
    <t>Betongtakpannor, klimatförbättrad</t>
  </si>
  <si>
    <t>När betongpannor jämförs med andra material eller materialkombinationer ska bedömningen göras i den avsedda användningen och i ett livscykelperspektiv, dvs. hela livscykeln ska beaktas.</t>
  </si>
  <si>
    <t>Betongtakpannor</t>
  </si>
  <si>
    <t>Uppgifterna är representativa för betongfabrikerna och deras betongelement som konsumeras på den svenska marknaden. Dessa data har producerats under 2020. Uppgifterna om miljöpåverkan baseras på nuvarande EPD för cement, tillsatser och fabriksdata.</t>
  </si>
  <si>
    <t xml:space="preserve">Armerad betong exponerad utomhus eller annan fuktig miljö är utformad med avseende på beständighet enligt Eurocodes. Livslängden är normalt lika med den konstruktion den är en del av.  Prefabricerade betongelement kräver normalt inget underhåll under dess dimensionerade livslängd. </t>
  </si>
  <si>
    <t>Betongelementfabrikerna är spridda över hela landet och import förekommer. Miljödata baseras på ett antal EPD för produkter som används på den svenska marknaden och kan anses som representativa för de recept som används, samt betongens bindemedelsmix avspeglar produktionen hos alla dessa tillverkare.</t>
  </si>
  <si>
    <t>Påverkan baseras på en transport med lastbil 400 km lastbil (1,5 MJ/ton km). Svensk dieselmix används.</t>
  </si>
  <si>
    <t xml:space="preserve">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</si>
  <si>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en prefabricerad armerad betongelement som används på den svenska marknaden med en representativ mängd armering, typ, betongrecept och bindemedelsblandning. Om fler egenskaper önskas för betongelementen måste information från en leverantör användas.</t>
  </si>
  <si>
    <t>Dessa data kan användas som proxy om inte det prefabricerade armerade betongelementet finns i databasen.</t>
  </si>
  <si>
    <t>Prefabelement övrigt</t>
  </si>
  <si>
    <t>10099</t>
  </si>
  <si>
    <t>Betong</t>
  </si>
  <si>
    <t>Prefab armerat betongelement, övrigt, klimatförbättrad</t>
  </si>
  <si>
    <t xml:space="preserve">Armerad betong exponerad utomhus eller annan fuktig miljö är utformad med avseende på beständighet enligt Eurocodes. Livslängden är normalt lika med den konstruktion den är en del av. Prefabricerade betongelement kräver normalt inget underhåll under dess dimensionerade livslängd. </t>
  </si>
  <si>
    <t>Prefabricerad armerat betongelement, övrigt</t>
  </si>
  <si>
    <t>Påverkan baseras på en transport med lastbil 400 km (1,5 MJ/ton km). Svensk dieselmix används.</t>
  </si>
  <si>
    <t>Data är representativa för balkonger och trappor som används på svenska marknaden med en representativ armeringsmängd, -typ, betongrecept samt bindemedelsmix. Önskas mer egenskaper för betongelementen måste uppgifter från en leverantör användas.</t>
  </si>
  <si>
    <t>Plattan är konstruerad och designad för att användas i ett loftgångshus där plattan ska klara exponeringsklass XF4.</t>
  </si>
  <si>
    <t>EN 14843:2007</t>
  </si>
  <si>
    <t>Loftgångsplatta, klimatförbättrad</t>
  </si>
  <si>
    <t>När betongprodukter eller -ellement jämförs med andra material eller materialkombinationer ska bedömningen göras i den avsedda användningen och i ett livscykelperspektiv, dvs. hela livscykeln ska beaktas.</t>
  </si>
  <si>
    <t>Loftgångsplatta</t>
  </si>
  <si>
    <t>Till balkonger hör följande typer av element: balkongplattor, skärmar och konsoler och fronter samt loftgångsplattor (som hanteras separat)._x000D_
Trapporna tillverkas för både inomhus- och utomhusmiljö. Trapporna tillverkas i betonggrått, färgas betong eller med olika ytor och strukturer inklusive potentiella terrazzopolerade trappor.</t>
  </si>
  <si>
    <t>Balkonger och trappor</t>
  </si>
  <si>
    <t>Balkonger och trappor, klimatförbättrad</t>
  </si>
  <si>
    <t>Data är representativa för pelare som används på svenska marknaden med en representativ armeringsmängd, -typ, betongrecept samt bindemedelsmix. Önskas mer egenskaper för betongelementen måste uppgifter från en leverantör användas.</t>
  </si>
  <si>
    <t>Balkar finns i olika utförande; Rektangulära balkar RB och RB/F, Flänsbalkar FB/F, halvflänsbalk FBH/F, Balk med I-tvärsnitt IB/F och Sadelbalk med I-tvärsnitt SIB/F. Balkarna i denna produktkategori är förspända. Balkar och pelare kan variera både i storlek och form för att möta de strukturella och arkitektoniska behoven och kraven i projektet. Användning av prefabricerade balkar och pelare möjliggör större öppna ytor.</t>
  </si>
  <si>
    <t>EN 13225:2013</t>
  </si>
  <si>
    <t>Balkar B, förspänd, klimatförbättrad</t>
  </si>
  <si>
    <t>Balkar B, förspänd</t>
  </si>
  <si>
    <t>När betongprodukter eller -element jämförs med andra material eller materialkombinationer ska bedömningen göras i den avsedda användningen och i ett livscykelperspektiv, dvs. hela livscykeln ska beaktas. De uppgifter som används i Boverkets databas för densitet är ett antagande och för ett korrekt värde bör leverantörsdata användas för densitet samt GWP A1-3 från EPD. Den generiska densiteten kan variera ca +/-2 % (HDF ca +/-20 %).</t>
  </si>
  <si>
    <t>Data är representativa för en slakarmerad balkar som används på svenska marknaden med en representativ armeringsmängd, -typ, betongrecept samt bindemedelsmix. Önskas mer egenskaper för betongelementen måste uppgifter från en leverantör användas.</t>
  </si>
  <si>
    <t>Slakarmerade balkar finns i olika utförande såsom rektangulära balkar RB och RB/F. Balkar och pelare kan variera både i storlek och form för att möta de strukturella och arkitektoniska behoven och kraven i projektet. Användning av prefabicerade balkar och pelare möjliggör större öppna ytor.</t>
  </si>
  <si>
    <t>Balkar B, slakarmerad, klimatförbättrad</t>
  </si>
  <si>
    <t>Data är representativa för en slagarmerad balk som används på svenska marknaden med en representativ armeringsmängd, -typ, betongrecept samt bindemedelsmix. Önskas mer egenskaper för betongelementen måste uppgifter från en leverantör användas.</t>
  </si>
  <si>
    <t>Balkar B, slakarmerad</t>
  </si>
  <si>
    <t>Pelarna är gjorda antingen som rektangulära pelare (RP) eller som runda (OP). Pelarens mått begränsas av vikten under tillverkningen._x000D_
Balkar och pelare kan variera både i storlek och form för att möta de strukturella och arkitektoniska behoven och kraven i projektet. Användning av prefabicerade balkar och pelare möjliggör större öppna ytor.</t>
  </si>
  <si>
    <t>Pelare RP, OP, klimatförbättrad</t>
  </si>
  <si>
    <t>Pelarna är gjorda antingen som rektangulära pelare (RP) eller som runda (OP). Pelarens mått begränsas av vikten under tillverkningen. Balkar och pelare kan variera både i storlek och form för att möta de strukturella och arkitektoniska behoven och kraven i projektet. Användning av prefabicerade balkar och pelare möjliggör större öppna ytor.</t>
  </si>
  <si>
    <t>Pelare RP, OP</t>
  </si>
  <si>
    <t>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Byggprodukten och dess klimatpåverkan i modul A1-3 som deklareras i databasen är alltid begränsade till material som levererats, vilket i detta fall innebär att på platsgjutning av betong inte ingår.</t>
  </si>
  <si>
    <t>Data är representativa för en skalvägg (200 mm) som används på svenska marknaden med en representativ armeringsmängd, -typ, betongrecept samt bindemedelsmix. Önskas mer egenskaper för betongelementen måste uppgifter från en leverantör användas.</t>
  </si>
  <si>
    <t>Skalväggar består av två betongskivor som förbinds med armeringsstegar, mellan vilka betong gjuts i på byggplatsen och ger två synliga formsidor. Väggarna utnyttjas för byggnadens stabilitet och kan användas både som skivor och flaggor. Platsgjutningen görs vanligen med samma betongkvalitet som används i fabrik (C30/37).</t>
  </si>
  <si>
    <t>Väggelement</t>
  </si>
  <si>
    <t>10005</t>
  </si>
  <si>
    <t>EN 14992:2007+A1:2012</t>
  </si>
  <si>
    <t>Skalvägg, VS, klimatförbättrad</t>
  </si>
  <si>
    <t>Betongelementen gjuts i formar inomhus i en fabrik under kontrollerade förhållanden. Prefabricerade betongelement innehåller armering, men även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Byggprodukten och dess klimatpåverkan i modul A1-3 som deklareras i databasen är alltid begränsade till material som levererats, vilket i detta fall innebär att på platsgjutning av betong inte ingår.</t>
  </si>
  <si>
    <t xml:space="preserve">Data är representativa för en skalvägg (200 mm) som används på svenska marknaden med en representativ armeringsmängd, -typ, betongrecept samt bindemedelsmix. Önskas mer egenskaper för betongelementen måste uppgifter från en leverantör användas. </t>
  </si>
  <si>
    <t>Skalvägg, VS</t>
  </si>
  <si>
    <t>Angivna data är representativa för de svenska producenterna av betongelement och de recept som de använder. Dessa uppgifter har tagits fram under år 2020. Data för miljöpåverkan är baserade på aktuella EPDer för bindemedel mm samt fabriksdata.</t>
  </si>
  <si>
    <t>Påverkan baseras på en transport med lastbil (1,5 MJ/ton km), 400 km. Svensk dieselmix används.</t>
  </si>
  <si>
    <t>Data är representativa för plattbärlag som används på svenska marknaden med en representativ armeringsmängd, -typ, betongrecept samt bindemedelsmix. Önskas mer egenskaper för betongelementen måste uppgifter från en leverantör användas.</t>
  </si>
  <si>
    <t>Plattbärlag används vid husbyggnad för bjälklag med en pågjutning. Plattbärlag tillverkas både slakarmerade och spännarmerade och innehåller både längs och tvärarmering som kan utnyttjas i konstruktionen. De slakarmerade elementens höjd är som minst 45 mm och de spännarmerade är mellan 70 och 150 mm och elementen samverkar med en pågjutning. Normalt är bjälklagshöjden minst 150 mm men bostadsbjälklag utförs oftast med en höjd av 250 mm beroende på ljudkrav och installationer</t>
  </si>
  <si>
    <t>Bjälklagselement</t>
  </si>
  <si>
    <t>10001</t>
  </si>
  <si>
    <t>EN 13747:2005+A2:2010</t>
  </si>
  <si>
    <t>Plattbärlag, PLE, klimatförbättrad</t>
  </si>
  <si>
    <t>Plattbärlag, PLE</t>
  </si>
  <si>
    <t xml:space="preserve">Betongelementen gjuts i formar inomhus i en fabrik under kontrollerade förhållanden. Prefabricerade betongelement innehåller armering, men ävan andra insatsvaror kan förekomma. I klimatförbättrad betongelement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och insatsvaror (recept) för de betongelement som använts är baserade på EPDer från olika leverantörer som förekommer på den svenska marknaden. </t>
  </si>
  <si>
    <t>Data är representativa för massivplattor som används på svenska marknaden med en representativ armeringsmängd, -typ, betongrecept samt bindemedelsmix. Önskas mer egenskaper för betongelementen måste uppgifter från en leverantör användas.</t>
  </si>
  <si>
    <t>Massivbjälklagsplattor är antingen slaka eller spännarmerade vanligen med en bredd upp till 3100 mm. Elementens undersida är gjuten mot slät stålform medan översidan har en grövre struktur anpassad för pågjutning eller för spackling. Pågjutning eller avjämning, vanligen 20 – 40 mm, görs för att få ett slätt undergolv för t.ex. mattläggning.</t>
  </si>
  <si>
    <t>Massivplattor  RD, RD/F, klimatförbättrad</t>
  </si>
  <si>
    <t>Massivplattor,  RD, RD/F</t>
  </si>
  <si>
    <t>Påverkan baseras på en transport med lastbil (1,5 MJ/ton km) 400 km. Svensk dieselmix används.</t>
  </si>
  <si>
    <t>Data är representativa för hålbjälklag som används på svenska marknaden med en representativ armeringsmängd, -typ, betongrecept samt bindemedelsmix. Önskas mer egenskaper för betongelementen måste uppgifter från en leverantör användas.</t>
  </si>
  <si>
    <t xml:space="preserve">HDF-platttor spännarmeras i underkant med modulbredden 1,2 m. Elementens undersida är gjuten mot stålform medan översidan har en grövre struktur avpassad för pågjutning, spackling eller ett uppreglat golv. Pågjutning eller avjämning, vanligen 20 – 50 mm, görs dels för att få ett slätt undergolv för t.ex. mattläggning och dels för att uppfylla ljudkrav. </t>
  </si>
  <si>
    <t>EN 1168:2005+A3:2011</t>
  </si>
  <si>
    <t>Hålbjälklag, HD/F, klimatförbättrad</t>
  </si>
  <si>
    <t>Hålbjälklag, HD/F</t>
  </si>
  <si>
    <t>Påverkan baseras på en transport med 400 km lastbil (1,5 MJ/ton km). Svensk dieselmix används.</t>
  </si>
  <si>
    <t>Data är representativa för sandwichväggar som används på svenska marknaden med en representativ armeringsmängd, isolering, betongrecept och bindemedelsmix. Önskas mer egenskaper för betongelementen måste uppgifter från en leverantör användas.</t>
  </si>
  <si>
    <t>Sandwichväggar används nästan uteslutande som ytterväggar. De är uppbyggda av tre huvudskikt med en inre bärande skiva, ett isoleringsskikt och en yttre skiva av betong alternativt lättklinkerbetong. Bärande väggar utnyttjas för byggnadens stabilitet och kan användas både som skivor och flaggor.</t>
  </si>
  <si>
    <t>Sandwichväggar, W</t>
  </si>
  <si>
    <t xml:space="preserve">Sandwichväggar används nästan uteslutande som ytterväggar. De är uppbyggda av tre huvudskikt med en inre bärande skiva, ett isoleringsskikt och en yttre skiva av betong alternativt lättklinkerbetong. Bärande väggar utnyttjas för byggnadens stabilitet och kan användas både som skivor och flaggor. </t>
  </si>
  <si>
    <t>Sandwichväggar, W, klimatförbättrad</t>
  </si>
  <si>
    <t>Data är representativa för halvsandwichväggar som används på svenska marknaden med en representativ armeringsmängd, isolering, betongrecept och bindemedelsmix. Önskas mer egenskaper för betongelementen måste uppgifter från en leverantör användas.</t>
  </si>
  <si>
    <t xml:space="preserve">Halvsandwichväggar används som ytterväggar i bostäder och lokaler. De är uppbyggda av två huvudskikt med en inre bärande skiva och ett isoleringsskikt. Bärande väggar utnyttjas för byggnadens stabilitet och kan användas både som skivor och flaggor. Halvsandwichvägg kan även bestå av ytterskiva med isolering, t ex för att fungera som sockel mot en platsgjutning. </t>
  </si>
  <si>
    <t>Halvsandwichväggar, VI, klimatförbättrad</t>
  </si>
  <si>
    <t>Påverkan baseras på en transport med 400 km lastbil (1,5 MJ/ton km). Svensk reduktionsdieselmix används.</t>
  </si>
  <si>
    <t>Data är representativa för halvsandwichväggar som används på svenska marknaden med en representativ armeringsmängd, isolering, betongrecept med bindemedelsmix. Önskas mer egenskaper för betongelementen måste uppgifter från en leverantör användas.</t>
  </si>
  <si>
    <t>Halvsandwichväggar, VI</t>
  </si>
  <si>
    <t>Data är representativa för en massiv vägg- eller innerskiva som används på svenska marknaden med en representativ armeringsmängd, -typ, betongrecept samt bindemedelsmix. Önskas mer egenskaper för betongelementen måste uppgifter från en leverantör användas.</t>
  </si>
  <si>
    <t>Innerskivan är ett element som består av en massiv betongskiva. De kan användas som en bärande vägg och som innerskiva i en yttervägg. Bärande väggar utnyttjas för byggnadens stabilitet och kan användas både som skivor och flaggor.</t>
  </si>
  <si>
    <t>Innervägg, V</t>
  </si>
  <si>
    <t>Innervägg, V, klimatförbättrad</t>
  </si>
  <si>
    <t>Data är representativa för väggelement eller ytterskiva som används på svenska marknaden med en representativ armeringsmängd, -typ, betongrecept samt bindemedelsmix. Önskas mer egenskaper för betongelementen måste uppgifter från en leverantör användas.</t>
  </si>
  <si>
    <t>Ytterskiva är element som består av en betongskiva. De kan användas bärande och del av en yttervägg. Bärande väggar utnyttjas för byggnadens stabilitet och kan användas både som skivor och flaggor.</t>
  </si>
  <si>
    <t>Vägg/Ytterskiva, klimatförbättrad</t>
  </si>
  <si>
    <t>Vägg/Ytterskiva</t>
  </si>
  <si>
    <t>Data är representativa för TT-plattor, TT,TT/F och STT/F som används på svenska marknaden med en representativ armeringsmängd, -typ, betongrecept samt bindemedelsmix. Önskas mer egenskaper för betongelementen måste uppgifter från en leverantör användas.</t>
  </si>
  <si>
    <t xml:space="preserve">TT-plattor har en tunn plattdel som när den används i mellanbjälklag av statiska skäl kräver en armerad pågjutning av 50-100 mm betong. Pågjutningen förbättrar också bjälklagets brand- och ljudegenskaper. TT-plattor kan också ha en tjockare plattdel, 80 – 90 mm, som då är avsedd för endast en avjämnande pågjutning (ca 10-30 mm). STT/F- plattan, sadeltaksformad TT-platta som utförs utan pågjutning. </t>
  </si>
  <si>
    <t>EN 15037-1:2008</t>
  </si>
  <si>
    <t>TT-plattor, TT,TT/F och STT/F, klimatförbättrad</t>
  </si>
  <si>
    <t>TT-plattor, TT,TT/F och STT/F</t>
  </si>
  <si>
    <t>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</si>
  <si>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</si>
  <si>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klimatförbättrad C60/75</t>
  </si>
  <si>
    <t xml:space="preserve">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 </t>
  </si>
  <si>
    <t>Fabriksbetong, husbyggnad C60/75</t>
  </si>
  <si>
    <t>Fabriksbetong, husbyggnad C55/67</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</si>
  <si>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t>
  </si>
  <si>
    <t>Fabriksbetong, husbyggnad klimatförbättrad C55/67</t>
  </si>
  <si>
    <t>Fabriksbetong, husbyggnad klimatförbättrad C50/60</t>
  </si>
  <si>
    <t>Fabriksbetong, husbyggnad C50/60</t>
  </si>
  <si>
    <t>Fabriksbetong, husbyggnad C45/55</t>
  </si>
  <si>
    <t>Fabriksbetong, husbyggnad klimatförbättrad C45/55</t>
  </si>
  <si>
    <t>Fabriksbetong, husbyggnad klimatförbättrad C40/50</t>
  </si>
  <si>
    <t>Fabriksbetong, husbyggnad C40/50</t>
  </si>
  <si>
    <t>Fabriksbetong, husbyggnad klimatförbättrad C35/45</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</si>
  <si>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</si>
  <si>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C35/45</t>
  </si>
  <si>
    <t>Betongfabrikerna är spridda över hela landet och miljödata kan anses som representativa då använda betongrecept samt bindemedelsmix avspeglar produktionen hos alla  dessa tillverkare, samt baseras på ett flertal EPDer.</t>
  </si>
  <si>
    <t>Fabriksbetong, husbyggnad C32/40</t>
  </si>
  <si>
    <t>Hållfasthetsklasserna avser en husbyggnadsbetong baserad på ett för svenska marknaden representativt betongrecept samt bindemedelsmix. Önskas mer egenskaper för en betong måste uppgifter från en leverantör användas. Normalt armeras betong. Armering hanteras som en egen resurs i denna databas.c_x000D_
För provning av tryckhållfasthet hänvisar EN 206 till följande standard: EN 12390-3, Testing hardened concrete — Part 3: Compressive strength of test specimens. I tabell 12 i EN 206 anger ”Klasser för tryckhållfasthet för normal betong och tung betong”. Denna kompletteras i SS 137003 med ”Tabell 1 — Mellanliggande klasser för tryckhållfasthet”.</t>
  </si>
  <si>
    <t>Fabriksbetong, husbyggnad klimatförbättrad C32/40</t>
  </si>
  <si>
    <t>Fabriksbetong, husbyggnad klimatförbättrad C30/37</t>
  </si>
  <si>
    <t>Fabriksbetong, husbyggnad C30/37</t>
  </si>
  <si>
    <t>Fabriksbetong, husbyggnad klimatförbättrad C28/35</t>
  </si>
  <si>
    <t>Betong tillverkas av berg, grus och cement där huvudråvaran är kalksten. I klimatförbättrad betong ersätts en del av cementet med alternativa bindemedel. De data som anges, baserade på betongens hållfasthetsklass, avspelar vanligt använda betongrecept på marknaden. Fabriksdata för modul A3 baseras på uppgifter från ett större antal EPDer. Av det angivna värdet på klimatpåverkan är bidraget från tillverkningsprocessen (A3)  relativt liten i förhållande till cementet som normalt står för mer än 90 % av klimatpåverkan i modul A1-3. Miljödata för de cement  som använts är baserade på EPDer för vanligt använda cementsorter på svensk marknad.</t>
  </si>
  <si>
    <t>Fabriksbetong, husbyggnad C28/35</t>
  </si>
  <si>
    <t>Fabriksbetong, husbyggnad C25/30</t>
  </si>
  <si>
    <t>Fabriksbetong, husbyggnad klimatförbättrad C25/30</t>
  </si>
  <si>
    <t>Fabriksbetong, husbyggnad klimatförbättrad C20/25</t>
  </si>
  <si>
    <t>Fabriksbetong, husbyggnad C20/25</t>
  </si>
  <si>
    <t>Den specifika skivan är utformat för att användas inomhus och en vanlig tjocklek är 11 eller 15 mm.</t>
  </si>
  <si>
    <t>Data gäller för OSB av barrträ och lim, &lt;10 %. Densiteten mellan olika tillverkare varierar +/-5 %.</t>
  </si>
  <si>
    <t xml:space="preserve">GWP (A1-A3) för träbaserade skivor kan variera stort mellan olika producenter. För att uppnå ett jämförbart resultat dras det biogena kol av som lagras i produkten, så att klimatpåverkan redovisas som GWP-GHG. Även efter detta kan det vara betydande skillander mellan tillverkarre som utan tillgång till underliggande LCA- rapport är svår att förklara. En skillnad kan vara vilken miljöpåverkan som allokerats på träråvaran. </t>
  </si>
  <si>
    <t>OSB (Oriented Strand Board) kan till sin struktur sägas vara ett mellanting mellan spånskiva och plywood. De tekniska egenskaperna är dock närmast jämförbara med plywood. Skivorna framställs genom sammanlimning av långa platta träspån under tryck och värme.</t>
  </si>
  <si>
    <t>OSB används vanligtvis som ytmaterial i en skyddad miljö från väderexponering eller inomhus.</t>
  </si>
  <si>
    <t>OSB skivor</t>
  </si>
  <si>
    <t>01209</t>
  </si>
  <si>
    <t>EN 300:2006</t>
  </si>
  <si>
    <t>OSB</t>
  </si>
  <si>
    <t>Den specifika skivan är utformat för att användas inomhus och en vanlig tjocklek är 12 mm.</t>
  </si>
  <si>
    <t>Konsumtionen i Sverige täcks delvis av inhemsk produktion, men betydande import sker från främst Finland och övriga närliggande länder.</t>
  </si>
  <si>
    <t>Data gäller för plywood av gran eller furu och med omkring 10% lim. Densiteten mellan olika tillverkare varierar +/-5 %.</t>
  </si>
  <si>
    <t>GWP (A1-A3) för träbaserade skivor kan variera stort mellan olika producenter. För att uppnå ett jämförbart resultat dras det biogena kol av som lagras i produkten, så att klimatpåverkan redovisas som GWP-GHG. Även efter detta kan det vara betydande skillnader mellan tillverkare som utan tillgång till underliggande LCA- rapport är svår att förklara. En skillnad kan vara vilken miljöpåverkan som allokerats på träråvaran. För plywood har på så sätt klimatpåverkan korrigerats för en producent (dvs minskats). Skillnaden mellan olika tillverkare är mindre än 10 % efter justeringar som gjorts här.</t>
  </si>
  <si>
    <t>Data är representativa för en plywood som består av tunna fanerar av trä vilka lagts i kors och limmats samt värmebehandlat och pressats under högt tryck. Detta ger en formstabil och hållfast skiva.</t>
  </si>
  <si>
    <t>Plywood används vanligtvis som ytmaterial i en skyddad miljö från väderexponering eller inomhus. Plywood förekommer som oklassad byggplywood och som klassad konstruktionsplywood. Konstruktionsplywood används exempelvis bakom gipsskivor i vanliga regelväggar för att man ska kunna skruva upp tyngre saker på den färdiga väggen. Konstruktionsplywood tillverkas i två olika klasser 15/50 och 20/70 (böjhållfasthet i MPa/e-modul i MPa).</t>
  </si>
  <si>
    <t>Plywood</t>
  </si>
  <si>
    <t>Påverkan baseras på en transport med lastbil (1 MJ/ton km), 1000 km och 40 km lastbil (1,5 MJ/ton km). Svensk dieselmix används.</t>
  </si>
  <si>
    <t>Gipsskivor är baserade på en blandning på jungfruligt, avfallsgips och återvunnet gips. Densiteten mellan olika tillverkare varierar +/-2 %.</t>
  </si>
  <si>
    <t>LCA-data A1-3 från de specifika producenternas miljödeklarationer (EPD) har använts som källa och omberäkningar har gjorts för att beräkna GWP-GHG när den rapporterade GWP inkluderar biogent kol som lagras i produkten eller när användningen av produktionsavfall/biprodukter är satt till noll. De genomsnittliga datavärdena är baserade på EPD och marknadsandel för sålda produkter. Produkterna tillverkas i följande länder (i ordning efter marknadsandel); Tyskland (och Spanien).</t>
  </si>
  <si>
    <t>Data är representativa för en fibergipsskivan typ hård gipsskiva för krävande applikationer där högre hållfasthet, högre ythårdhet och högre slaghållfasthet krävs.</t>
  </si>
  <si>
    <t>Denna typ av skiva är en multifunktionell gipsfiberskiva som används som ytmaterial i, ytterväggar och allmänt för invändig beklädnad och i ytterväggar och tak. Skivan har egenskaper som hårdgipsskiva och brandmotstånd liknande en brandgipsskiva. Skivan har inget ytmaterial.</t>
  </si>
  <si>
    <t>Gipsskivor vägg</t>
  </si>
  <si>
    <t>01212</t>
  </si>
  <si>
    <t>EN 14190:2014</t>
  </si>
  <si>
    <t>Fibergipsskiva med cellulosafiber</t>
  </si>
  <si>
    <t>250</t>
  </si>
  <si>
    <t>Den specifika skivan är framtagen för att användas där en hård gipsskiva krävs och en vanlig tjocklek är 12.5 mm.</t>
  </si>
  <si>
    <t>Konsumtionen i Sverige domineras av inhemska producenter, men betydande import sker från (i relativ ordning): Norge, Finland och Europa.</t>
  </si>
  <si>
    <t>Påverkan baseras på en transport med lastbil (1 MJ/ton km), 250 km och 40 km lastbil (2,5 MJ/ton km). Svensk dieselmix används.</t>
  </si>
  <si>
    <t>Gipsskivor är baserade på en blandning på jungfruligt, avfallsgips och återvunnet gips. Densiteten mellan olika tillverkare varierar +/-2 %. Kartongbeläggning har ett typiskt värde på 360 g / m².</t>
  </si>
  <si>
    <t>GWP-GHG (A1-A3) för gipsskivor varierar vanligtvis mellan olika tillverkare inom +/- 0,3 kg CO₂e/kg. De genomsnittliga datavärdena är baserade på EPD och marknadsandel för sålda produkter. Produkterna tillverkas i följande länder (i ordning efter marknadsandel); Sverige, Norge, Danmark och Finland.
GWP-GHG (A1-A3) för gipsskivor varierar vanligtvis mellan olika tillverkare inom +/- 0,3 kg CO₂e/kg. De genomsnittliga datavärdena baseras på EPDer och marknadsandelar från följande länder (i ordning efter marknadsandel); Sverige, Norge och Finland</t>
  </si>
  <si>
    <t>Data är representativ för en hård gipsskiva för krävande applikationer där högre hållfasthet, högre ythårdhet och högre slaghållfasthet krävs.</t>
  </si>
  <si>
    <t>Denna typ av gipsskivor används vanligtvis i skolor, dagis mm, dvs ytrymme som kräver ökad slagmotståndskrav.</t>
  </si>
  <si>
    <t>Gipsskiva, hårdskiva</t>
  </si>
  <si>
    <t>Den specifika skivan är utformat för att användas inomhus och en vanlig tjocklek är 12,5 mm.</t>
  </si>
  <si>
    <t>Gipsskivor är baserade på en blandning på jungfruligt, avfallsgips och återvunnet gips. Densiteten mellan olika tillverkare varierar +/-2 %. Kartongbeläggning har ett typiskt värde på 360 g/m².</t>
  </si>
  <si>
    <t>GWP-GHG (A1-A3) för gipsskivor varierar vanligtvis mellan olika tillverkare inom +/- 0,3 kg CO₂e/kg. De genomsnittliga datavärdena är baserade på EPD och marknadsandel för sålda produkter. Produkterna tillverkas i följande länder (i ordning efter marknadsandel); Sverige, Norge, Danmark och Finland.</t>
  </si>
  <si>
    <t xml:space="preserve">Data är representativa för en standardgipsskiva som används som generellt inomhus. </t>
  </si>
  <si>
    <t xml:space="preserve">Produkten är särskilt lämplig för beklädnad av innerväggar, tak och skiljeväggar i alla typer av byggnader. Gipsskivor används vanligtvis som ytmaterial i en skyddad miljö från väderpåverkan eller inomhus. </t>
  </si>
  <si>
    <t>Gipsskiva, standardskiva</t>
  </si>
  <si>
    <t>Den specifika skivan är framtagen för att användas som golvskiva och en vanlig tjocklek är 12.5 mm.</t>
  </si>
  <si>
    <t>Gipsskivor är baserade på en blandning på jungfruligt, avfallsgips och återvunnet gips. Densiteten varierar mellan 650 och 675 kg/m³. Kartongbeläggning har ett typiskt värde på 360 g/m².</t>
  </si>
  <si>
    <t xml:space="preserve">Data är representativa för en gipsskivan som används som golvskiva . Golvskivan ger ökad akustisk prestanda på grund av dess massa. </t>
  </si>
  <si>
    <t>Denna typ av gipsskivor används vanligtvis som ytmaterial i en fuktskyddad miljö inomhus. Skivorna ger också en brandbeständighet. Skivan kan dock inte användas för att stoppa fukt och fukt, men lämpar sig för t.ex. för använd som undergolv under keramiska plattor under torra förhållanden.</t>
  </si>
  <si>
    <t>Gipsskiva, golvskiva</t>
  </si>
  <si>
    <t>Den specifika skivan är framtagen för att användas som våtrumsskiva och en vanlig tjocklek är 12.5 mm.</t>
  </si>
  <si>
    <t>Gipsskivan avser en produkt som används som våtrumsskiva. Våtrumsskivan innehåller olika tillsatser och levereras med antingen avsmalnande kant eller fyrkantig kant.</t>
  </si>
  <si>
    <t>Gipsskivor används vanligtvis som ytmaterial och på denna slags skiva appliceras olika system för att uppnå en tillräcklig fuktsäker konstruktion anpassad för våtrum.</t>
  </si>
  <si>
    <t>Gipsskiva, våtrumskiva</t>
  </si>
  <si>
    <t>Beräkningsmetoden följer förnybarhetsdirektivet (RED) 2018/2001/EU och i ett tilläggsdirektiv till bränslekvalitetsdirektivet EU 2015/652. Det finns dock en skillnad mellan dessa direktiv, jämfört med de övergripande produktberäkningsreglerna för byggprodukter (EN 15804). Den största skillnaden är att i EN15804 används en ekonomisk allokeringsmetod för processavfall, varför bränslen baserade på denna typ av råvaror skulle resultera i ett högre värde om EN 15804 följdes. Denna skillnad är inte relevant för de LCA-värde som anges här, men kan uppstå om dessa uppgifter ersätts med specifika LCA-data från en tillverkare som följer EG-direktiven.</t>
  </si>
  <si>
    <t>Uppgifterna är representativa för HVO100 som köps i Sverige. Om importerad HVO100 används ska andra uppgifter användas.</t>
  </si>
  <si>
    <t xml:space="preserve">Vid beräkningen av växthusgasutsläpp enligt reduktionsplikten utgår man ifrån de standardvärden för de fossila drivmedlen som fastställts i ett tilläggsdirektiv till bränslekvalitetsdirektivet 2015/652/EU och en inblandning av biodiesel. Dessa värden är:
• Bensin 93,3 g CO₂e/MJ
• Diesel 95,1 g CO₂e/MJ
• HVO 6,2 g CO₂e/MJ som biokomponent för reduktionspliktiga drivmedel år 2021 (ER2022:08) </t>
  </si>
  <si>
    <t xml:space="preserve">Klimatpåverkan från HVO är 16,4 g CO₂e/MJ, andelen förnybart är 100 procent (Energimyndigheten Drivmedel 2023).
</t>
  </si>
  <si>
    <t>Miljödata är representativt för HVO100 som köps i Sverige.</t>
  </si>
  <si>
    <t>HVO100 köps och förbränns i olika maskiner och fordon, dvs omfattar WtW (Well to Wheel).</t>
  </si>
  <si>
    <t>19201</t>
  </si>
  <si>
    <t>HVO100</t>
  </si>
  <si>
    <t>Den specifika skivan är framtagen för att användas som brandskiva och en vanlig tjocklek är 15.5 mm.</t>
  </si>
  <si>
    <t xml:space="preserve">Data är representativa för en gipsskiva som används som brandskiva. </t>
  </si>
  <si>
    <t>Gipsskivor används vanligtvis som ytmaterial i en skyddad miljö från väderpåverkan eller inomhus. Gipsskivan inkluderar glasfiber och ytterligare tillsatser för förbättrade brandskyddsegenskaperna och ofta med en färgad kartong för enkel igenkänning</t>
  </si>
  <si>
    <t>Gipsskiva, brandskiva</t>
  </si>
  <si>
    <t>Den specifika skivan är utformat för att användas som vindskiva och en vanlig tjocklek är 9,5 mm.</t>
  </si>
  <si>
    <t>Data är representativa för en gipsskivan som används som vindskiva.</t>
  </si>
  <si>
    <t>Gipsskivor används vanligtvis som ytmaterial i en skyddad miljö från väderpåverkan.</t>
  </si>
  <si>
    <t>Gipsskiva, vindskiva</t>
  </si>
  <si>
    <t>Olika inventeringsmetoder används och avfall hanteras på olika sätt, varför andra LCA-data kanske inte är jämförbara med den metod som används här.</t>
  </si>
  <si>
    <t>Data är representativt för året 2020.</t>
  </si>
  <si>
    <t>Värdet på klimatpåverkan är hämtat från Naturvårdsverkets beräkningar för ett svenskt medelvärde.</t>
  </si>
  <si>
    <t>Data är ett representativt medelvärde för svensk fjärrvärme.</t>
  </si>
  <si>
    <t>Fjärrvärme köps från ett lokalt nät för flera ändamål</t>
  </si>
  <si>
    <t>Fjärrvärme</t>
  </si>
  <si>
    <t>196</t>
  </si>
  <si>
    <t>kWh</t>
  </si>
  <si>
    <t>kg CO₂e/kWh</t>
  </si>
  <si>
    <t>Fjärrvärme, svenskt medelvärde</t>
  </si>
  <si>
    <t>Uppgifterna är representativa för den aktuella bensinen om den är 100% fossil.</t>
  </si>
  <si>
    <t>Uppgifterna är representativa för 100 % fossil bensin. Om annan bensin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</si>
  <si>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biodiesel. Dessa värden är:
• Bensin 93,3 g CO₂e/MJ
• Diesel 95,1 g CO₂e/MJ</t>
  </si>
  <si>
    <t>Fossil bensin har en klimatpåverkan på 93,3 g CO₂e/MJ enligt ett tilläggsdirektiv till bränslekvalitetsdirektivet 2015/652/EU.</t>
  </si>
  <si>
    <t>Miljödata är representativa för fossil bensin som kan användas för utländska transporter eller transporter som gjorts i Sverige av utländska fordon.</t>
  </si>
  <si>
    <t>Bensin köps och förbränns i olika maskiner och fordon, dvs omfattar WtW (Well to Wheel)</t>
  </si>
  <si>
    <t>Bensin, fossil</t>
  </si>
  <si>
    <t>Uppgifterna är representativa för bensin som köps Sverige. Om annan bensin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</si>
  <si>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förnybart. Dessa värden är:
• Bensin 93,3 g CO₂e/MJ
• Diesel 95,1 g CO₂e/MJ
• Etanol 9,9 g CO₂e/MJ som biokomponent för reduktionspliktiga drivmedel år 2021 (ER2022:08)</t>
  </si>
  <si>
    <t>Klimatpåverkan från Bensin MK1 var 83 g CO₂e/MJ, energiandelen förnybart var 11,5 procent år 2021 (Energimyndigheten Drivmedel 2023).</t>
  </si>
  <si>
    <t>Miljödata är representativa för den bensin som köps i Sverige. Bensinens klimatpåverkan styrs av reduktionsplikten och ökat inslag biobränsle som bestäms av riksdagen. Energimyndigheten har tagit fram en ny föreskrift STEMFS (2018:02) om reduktion av växthusgasutsläpp genom inblandning av biodrivmedel i bensin och dieselbränslen.</t>
  </si>
  <si>
    <t>Diesel köps och förbränns i olika maskiner och fordon, dvs omfattar WtW (Well to Wheel).</t>
  </si>
  <si>
    <t>Bensin, reduktionsplikt (2023)</t>
  </si>
  <si>
    <t>Uppgifterna är representativa för år  2021</t>
  </si>
  <si>
    <t>Uppgifterna är representativa för 100 % fossil diesel. Om annan diesel används ska andra uppgifter användas.</t>
  </si>
  <si>
    <t>Fossil diesel har en påverkan på 95,1 g CO₂e /MJ enligt ett tilläggsdirektiv till bränslekvalitetsdirektivet 2015/652/EU.</t>
  </si>
  <si>
    <t>Miljödata är representativa för fossil diesel som kan användas för utländska transporter eller transporter som gjorts i Sverige av utländska fordon.</t>
  </si>
  <si>
    <t>Diesel, fossil</t>
  </si>
  <si>
    <t>Uppgifterna är representativa för år 2023</t>
  </si>
  <si>
    <t>Uppgifterna är representativa för diesel som köps i Sverige. Om HVO100 eller importerad diesel används ska andra uppgifter användas.</t>
  </si>
  <si>
    <t>Vid beräkningen av växthusgasutsläpp enligt reduktionsplikten utgår man ifrån de standardvärden för de fossila drivmedlen som fastställts i ett tilläggsdirektiv till bränslekvalitetsdirektivet 2015/652/EU och en inblandning av förnybart. Dessa värden är:
• Bensin 93,3 g CO₂e/MJ
• Diesel 95,1 g CO₂e/MJ
• HVO 6,2 g CO₂e/MJ som biokomponent för reduktionspliktiga drivmedel år 2021 (ER2022:08) 
• FAME 22,9 g CO₂e/MJ som biokomponent för reduktionspliktiga drivmedel år 2021 (ER2022:08)</t>
  </si>
  <si>
    <t xml:space="preserve">Klimatpåverkan från Diesel MK1 var 69,5 g CO₂e/MJ, energiandelen förnybart var 29,8 procent år 2023 (Energimyndigheten Drivmedel 2023).
</t>
  </si>
  <si>
    <t>Miljödata är representativa för den diesel som köps i Sverige. Dieselns klimatpåverkan styrs av reduktionsplikten och ökat inslag biobränsle som bestäms av riksdagen. Energimyndigheten har tagit fram en ny föreskrift STEMFS (2018:02) om reduktion av växthusgasutsläpp genom inblandning av biodrivmedel i bensin och dieselbränslen.</t>
  </si>
  <si>
    <t>Diesel köps och förbränns i olika maskiner och fordon, dvs omfattar WtW (Well to Wheel)</t>
  </si>
  <si>
    <t>Diesel, reduktionsplikt (2023)</t>
  </si>
  <si>
    <t>Olika inventeringsmetoder används, varför andra LCA-data kanske inte är jämförbara med den metod som används här.</t>
  </si>
  <si>
    <t>Data is reprecentative for åren 2015 to 2017</t>
  </si>
  <si>
    <t xml:space="preserve">Beräkningarna är utförda i LCA-verktyget Gabi och uppströms LCA-data för el, baserat på processer som är representativa för de anläggningar som finns i Sverige. Miljöpåverkan beräknas som årlig produktion med hänsyn taget till import och export. Det gör att utsläppen skiljer sig mellan åren, varför det är vanligt att rekommendera ett flytande tre års medelvärde för denna typ av processer. </t>
  </si>
  <si>
    <t>GWP-GHG är ett medelvärde från 2015 till 2017 och baseras på årliga statistiken som publiceras av Entso-E . Elmixens klimatpåverkan har beräknats med den metodik som använd i bränslekvalitetsdirektivet 98/70/EC och med hänsyn till förtydligande i ett kompletterande direktiv (EC) 2015/652 som hanterar om fastställande av beräkningsmetoder och rapporteringskrav för bränslen, samt förnybarhetsdirektivet (EU) 2018/2001. Beräkningarna följer därmed både EN 15804 och på det sätt Energimyndigheten anser att man ska redovisa miljöpåverkan från elproduktion och användning av olika bränslen och andra energibärare. Se IVL rapport nr C433 för mer information.</t>
  </si>
  <si>
    <t>Data är svensk elmix med hänsyn taget till export och import.</t>
  </si>
  <si>
    <t>El köps från elnätet för flera olika ändamål.</t>
  </si>
  <si>
    <t>Elektricitet</t>
  </si>
  <si>
    <t>195</t>
  </si>
  <si>
    <t>Elektricitet, svensk elmix</t>
  </si>
  <si>
    <t>Uppgifterna är representativa för de största producenterna och därmed den största konsumtionen av sågat virke som används i Sverige. Dessa data representerar året 2020, dvs. efter det att reduktionsplikten av diesel implementerades, varför rapporterade GWP är lägre äm tidigare.</t>
  </si>
  <si>
    <t>Livslängden för trä inomhus är normalt lika med konstruktionen den är en del av. Trä i i utomhusmiljöer behöver normalt underhåll under dess 50 års livslängd.</t>
  </si>
  <si>
    <t xml:space="preserve">Miljöpåverkan är baserad på en sektor EPD som täcker 58 % av det totala sågade virket i Sverige. Torkat sågat virke har en genomsnittlig densitet på 455 kg/m³ och en fukthalt på 16 %. Sågat torkat gran har en genomsnittlig densitet på 470 kg/m³ och 440 kg / m³ för tall. Fuktinnehållet för det torkade virket är cirka 12-18%.  Biogent kol bundet i den sågade varan är 715 kg CO₂/m³. </t>
  </si>
  <si>
    <t>Inventeringen omfattar 44 sågverk och täcker produktionen av 10 190 000 m³ sågat torkat virke. Data för att producera sågat virke har samlats in från ett representativt urval av sågverk i Sverige och har sedan viktas till ett produktionsbaserat genomsnitt.  Sågat torkat virke som produceras i Sverige baserat nästan uteslutande på inhemska vedråvara. GWP-GHG (A1-A3) för sågad vara varierar mellan 24-37 kg CO₂e/m³ bland de företag som bidragit med data (baserat på den inventeringsmetodik samt inventeringsdata som använts).</t>
  </si>
  <si>
    <t xml:space="preserve">Data är representativa för sågat torkade virke och kan användas som det är, men används främst som råvara vid hyvlat träproduktion. </t>
  </si>
  <si>
    <t>Sågat virke kan användas direkt som det är och används som råvara till impregnerat virke eller när det hyvlats som råvara för andra träbaserade produkter. Sågade trävaror används i byggnadsverk till formvirke och konstruktionsvirke till så kallat beklädnadsvirke för paneler, samt som hyvlat till golvträ eller snickerivirke till fönster, dörrar och inredningar osv. Virket förädlas vanligtvis genom hyvling, profilering, limning, fingerskarvning eller impregnering beroende på hur det ska användas till.</t>
  </si>
  <si>
    <t>Sågat virke, u 16 %, barrträ</t>
  </si>
  <si>
    <t>För att bedöma bullerreduktion måste produktens luftflödesmotstånd redovisas etc.</t>
  </si>
  <si>
    <t>Uppgifterna är representativa för tillverkningsprocessen och produkter som för närvarande konsumeras på den svenska marknaden</t>
  </si>
  <si>
    <t>Konsumtionen i Sverige domineras av en nationell producent, men betydande import sker från (i relativ ordning): Tyskland, Polen och Europa</t>
  </si>
  <si>
    <t>Glasull produceras i en elektrisk ugn och processen inkluderar också ytterligare energivaror som tillsammans med primär råvara som används bidrar till GWP. Mängden återvunnet glas som råvara varierar mellan 40 och 80 %. Mängden bindemedel är cirka 5 till 10 %. Det är en mindre variation av densiteten för samma lambda-värde mellan olika tillverkare, men värdena på densitet som anges här och lambda-värdet är representativa för de produkter som används på den svenska marknaden.</t>
  </si>
  <si>
    <t>GWP-GHG (A1-A3) gäller för ljudisolering. GWP kan generellt sett variera mellan 0,7-1,6 kg CO₂e/kg baserat på tillverkare. De genomsnittliga datavärdena är baserade på EPD från följande länder (i ordning efter antagen marknadsandel): Sverige, Tyskland och Polen</t>
  </si>
  <si>
    <t>Data är representativa för ljudisolering av glasull som skivor och rullar.</t>
  </si>
  <si>
    <t>Glasull används normalt som värmeisolering, men denna produkttyp används främst som ljudisolering. Glasull är avsedd för användning används i en skyddad miljö.</t>
  </si>
  <si>
    <t xml:space="preserve">Glasull, ljudisolering </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</si>
  <si>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15 kg/m³ och lambda-värde 0.042 W/(mK)</t>
  </si>
  <si>
    <t>GWP-GHG (A1-A3) gäller för lösull. GWP kan generellt sett variera mellan 0,7-1,6 kg CO₂e/kg baserat på tillverkare. De genomsnittliga datavärdena är baserade på EPD från följande länder (i ordning efter antagen marknadsandel): Sverige, Tyskland och Polen</t>
  </si>
  <si>
    <t>Data är representativa för produkttypen lösull av glasull som används på vindsbjälklag.</t>
  </si>
  <si>
    <t>Glasull används som värmeisolering och ibland också som ljudisolering eller som en kombinerad funktion. Glasull är avsedd för användning används i en skyddad miljö.</t>
  </si>
  <si>
    <t>Glasull, lösull, vindsbjälklag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</si>
  <si>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26 kg/m³ och lambda-värde 0.034 W/(mK)</t>
  </si>
  <si>
    <t>Data är representativa för produkttypen lösull av glasull som används i golvbjälklag.</t>
  </si>
  <si>
    <t>Glasull, lösull, bjälklag</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</si>
  <si>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30 kg/m³ och lambda-värde 0.034 W/(mK)</t>
  </si>
  <si>
    <t>Data är representativa för produkttypen lösull av glasull som används i väggar.</t>
  </si>
  <si>
    <t>Glasull används som värmeisolering och ibland också som ljudisolering eller som en kombinerad funktion. Glasull är avsedd för användning används i en skyddad miljö</t>
  </si>
  <si>
    <t>Glasull, lösull, väggar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</si>
  <si>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55 kg/m³ och lambda-värde 0.031 W/(mK)</t>
  </si>
  <si>
    <t>GWP-GHG (A1-A3) gäller för icke-belagd glasull, skivor och rullar. GWP kan variera mellan 0,7-1,6 kg CO₂e/kg baserat på tillverkare. De genomsnittliga datavärdena är baserade på EPD från följande länder (i ordning efter antagen marknadsandel): Sverige, Tyskland och Polen.</t>
  </si>
  <si>
    <t>Data är representativa för produkttypen fasadskivor av glasull, som inte innehåller någon ytbeläggning etc. Om ytbeläggning ingår bör ett mer exakt och exakt data väljas och sådana produkter har normalt en något högre inverkan per kg</t>
  </si>
  <si>
    <t>Glasull, fasadskivor</t>
  </si>
  <si>
    <t>För att bedöma värmeisolering måste lambdavärdet användas i kombination med att olika produktalternativ har olika densiteter. Med andra ord kan värmeisolering inte jämföras per kg utan i en given byggtillämpning. Materialdata för den generiska resursen är enligt följande: densitet 18.7 kg/m³ och lambda-värde 0.035 W/(mK)</t>
  </si>
  <si>
    <t>GWP-GHG (A1-A3) gäller för icke-belagd glasull, skivor och rullar. GWP kan variera mellan 0,7-1,6 kg CO₂e/kg baserat på tillverkare. De genomsnittliga datavärdena är baserade på EPD från följande länder (i ordning efter antagen marknadsandel): Sverige, Tyskland och Polen</t>
  </si>
  <si>
    <t>Data är representativa för produkttypen glasull, av skivor och rullar. Dessa regelskivor omfattar alla typer som inte innehåller någon ytbeläggning etc. Om ytbeläggning ingår bör ett mer exakt data väljas och sådana produkter har normalt en något högre miljöpåverkan per kg.</t>
  </si>
  <si>
    <t>Glasull, skivor och rullar</t>
  </si>
  <si>
    <t>En spånskiva kan ha olika behandling, beläggning etc. som är tillämplig på olika applikationer som inte beaktas här utan gäller för en standardprodukt</t>
  </si>
  <si>
    <t>Uppgifterna är representativa för tillverkningsprocessen och produkter som för närvarande konsumeras på marknaden. Uppgifterna är giltiga tills nya publiceras</t>
  </si>
  <si>
    <t>Livslängden för produkten är normalt lika med livslängden för den konstruktion den är en del av</t>
  </si>
  <si>
    <t>Spånskivor är gjorda av träspån och lim som pressats samman. Mängden lim är mindre än 10 %. Biprodukter från tillverkning av sågat virke används vid tillverkning av spånskivor. Densiteter varierar mellan 650 och 750 kg/m³.</t>
  </si>
  <si>
    <t>GWP-GHG (A1-A3) för standardspånskivor varierar vanligtvis mellan 0,35-0,45 kg CO₂e/kg baserat på nordiska och mellan-europeiska EPD. Genomsnittliga datavärden är baserade på EPD från följande länder (i ordning efter antagen marknadsandel): Sverige, Norge och Finland</t>
  </si>
  <si>
    <t>Data är representativa för en spånskivan för byggnadamål utan särskilda behandlings- eller tillsatsmaterial. Om ett sådan variant av skivan används kan en EPD användas om sådan finns eller så kan dessa data användas som proxy.</t>
  </si>
  <si>
    <t>Standard spånskiva används vanligtvis som ytmaterial i en skyddad miljö, dvs. vanligtvis inomhus</t>
  </si>
  <si>
    <t>Spånskivor</t>
  </si>
  <si>
    <t>01208</t>
  </si>
  <si>
    <t>EN 312:2010</t>
  </si>
  <si>
    <t>Spånskiva</t>
  </si>
  <si>
    <t xml:space="preserve"> MJ/Tonkm Från gräns/lager till återförsäljare eller byggarbetsplats</t>
  </si>
  <si>
    <t>Avstånd(km) Från gräns/lager till återförsäljare eller byggarbetsplats</t>
  </si>
  <si>
    <t>Bränsle Från gräns/lager till återförsäljare eller byggarbetsplats</t>
  </si>
  <si>
    <t>Transporttyp Från gräns/lager till återförsäljare eller byggarbetsplats</t>
  </si>
  <si>
    <t xml:space="preserve"> MJ/Tonkm Fabrik till återförsäljare/lager</t>
  </si>
  <si>
    <t>Avstånd(km) Fabrik till återförsäljare/lager</t>
  </si>
  <si>
    <t>Bränsle Fabrik till återförsäljare/lager</t>
  </si>
  <si>
    <t>Transporttyp Fabrik till återförsäljare/lager</t>
  </si>
  <si>
    <t xml:space="preserve"> MJ/Tonkm Import till gräns/lager</t>
  </si>
  <si>
    <t>Avstånd(km) Import till gräns/lager</t>
  </si>
  <si>
    <t>Bränsle Import till gräns/lager</t>
  </si>
  <si>
    <t>Transporttyp Import till gräns/lager</t>
  </si>
  <si>
    <t xml:space="preserve"> MJ/Tonkm Fabrik till byggarbetsplats</t>
  </si>
  <si>
    <t>Avstånd(km) Fabrik till byggarbetsplats</t>
  </si>
  <si>
    <t>Bränsle Fabrik till byggarbetsplats</t>
  </si>
  <si>
    <t>Transporttyp Fabrik till byggarbetsplats</t>
  </si>
  <si>
    <t xml:space="preserve"> MJ/Tonkm Närdistribution</t>
  </si>
  <si>
    <t>Avstånd(km) Närdistribution</t>
  </si>
  <si>
    <t>Bränsle Närdistribution</t>
  </si>
  <si>
    <t>Transporttyp Närdistribution</t>
  </si>
  <si>
    <t>Föreslagna generiska värden</t>
  </si>
  <si>
    <t>Beskrivning av byggproduktens insamlade information över tid</t>
  </si>
  <si>
    <t>Kommentar till teknisk livslängd</t>
  </si>
  <si>
    <t>Konsumtion på svenska marknaden</t>
  </si>
  <si>
    <t>Bakgrund till värdet A4 transport</t>
  </si>
  <si>
    <t>Teknisk beskrivning</t>
  </si>
  <si>
    <t>Bakgrund till värdet A1-A3 resursens klimatpåverkan</t>
  </si>
  <si>
    <t>Användning av klimatdata</t>
  </si>
  <si>
    <t>Produktens användningsområde</t>
  </si>
  <si>
    <t>Komponentnamn enligt BK04</t>
  </si>
  <si>
    <t>Komponentkod enligt BK04</t>
  </si>
  <si>
    <t>Produktstandard</t>
  </si>
  <si>
    <t>Beräknat biogeniskt kol</t>
  </si>
  <si>
    <t>Enhet för omräkningsfaktor</t>
  </si>
  <si>
    <t>Omräkningsfaktor</t>
  </si>
  <si>
    <t>Teknisk livslängd</t>
  </si>
  <si>
    <t>A5 faktor för byggspill</t>
  </si>
  <si>
    <t>A1-A3 faktor för konservativa värden</t>
  </si>
  <si>
    <t>Energislagets klimatpåverkan GWP-GHG, typiskt värde</t>
  </si>
  <si>
    <t>A1-A3 byggproduktens klimatpåverkan GWP-GHG, typiskt värde</t>
  </si>
  <si>
    <t>Enhet för klimatpåverkan</t>
  </si>
  <si>
    <t>A5 byggspills klimatpåverkan GWP-GHG, konservativt värde</t>
  </si>
  <si>
    <t>A4 transporters klimatpåverkan GWP-GHG</t>
  </si>
  <si>
    <t>A1-A3 resursens klimatpåverkan, konservativt värde</t>
  </si>
  <si>
    <t>Uppdaterad</t>
  </si>
  <si>
    <t>Version</t>
  </si>
  <si>
    <t>Kategori</t>
  </si>
  <si>
    <t>Produktnamn</t>
  </si>
  <si>
    <t>ResursId</t>
  </si>
  <si>
    <t>2) Andelen specifika data baseras på ett anbtaganade att 65% av en EPD för hyvlat är specifika data</t>
  </si>
  <si>
    <t>Fyll i röd text</t>
  </si>
  <si>
    <t>Välj i lista</t>
  </si>
  <si>
    <t>Ristek</t>
  </si>
  <si>
    <t>Spikningsplåt</t>
  </si>
  <si>
    <t>Se följesedlar/ritningar för leveransen</t>
  </si>
  <si>
    <t>Lägg din logotyp i cell AU4. Använd klistra in i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</si>
</sst>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0"/>
    <numFmt numFmtId="165" formatCode="0.0"/>
    <numFmt numFmtId="166" formatCode="0.000"/>
    <numFmt numFmtId="167" formatCode="#,##0.0"/>
    <numFmt numFmtId="168" formatCode="0.0E+00"/>
    <numFmt numFmtId="169" formatCode="yyyy/mm/dd;@"/>
    <numFmt numFmtId="170" formatCode="0.0;\-0.0;;@"/>
    <numFmt numFmtId="171" formatCode="yyyy\-mm\-dd"/>
  </numFmts>
  <fonts count="4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8"/>
      <color theme="1"/>
      <name val="Calibri"/>
      <family val="2"/>
      <scheme val="minor"/>
    </font>
    <font>
      <sz val="11"/>
      <name val="Calibri"/>
      <family val="2"/>
      <scheme val="minor"/>
    </font>
    <font>
      <sz val="8"/>
      <name val="Calibri"/>
      <family val="2"/>
      <scheme val="minor"/>
    </font>
    <font>
      <sz val="11"/>
      <color theme="1"/>
      <name val="Calibri"/>
      <family val="2"/>
    </font>
    <font>
      <vertAlign val="superscript"/>
      <sz val="11"/>
      <color theme="1"/>
      <name val="Calibri"/>
      <family val="2"/>
      <scheme val="minor"/>
    </font>
    <font>
      <sz val="16"/>
      <color theme="1"/>
      <name val="Calibri"/>
      <family val="2"/>
      <scheme val="minor"/>
    </font>
    <font>
      <sz val="16"/>
      <color theme="1"/>
      <name val="Calibri"/>
      <family val="2"/>
    </font>
    <font>
      <sz val="10"/>
      <name val="Times New Roman"/>
      <family val="1"/>
    </font>
    <font>
      <b/>
      <sz val="24"/>
      <color theme="1"/>
      <name val="Calibri"/>
      <family val="2"/>
      <scheme val="minor"/>
    </font>
    <font>
      <sz val="10"/>
      <color theme="1"/>
      <name val="Calibri"/>
      <family val="2"/>
      <scheme val="minor"/>
    </font>
    <font>
      <sz val="9"/>
      <color theme="1"/>
      <name val="Calibri"/>
      <family val="2"/>
      <scheme val="minor"/>
    </font>
    <font>
      <sz val="11"/>
      <name val="Arial"/>
      <family val="2"/>
    </font>
    <font>
      <sz val="11"/>
      <color theme="1"/>
      <name val="Arial"/>
      <family val="2"/>
    </font>
    <font>
      <b/>
      <sz val="22"/>
      <color rgb="FF006600"/>
      <name val="Abadi"/>
      <family val="2"/>
    </font>
    <font>
      <sz val="10"/>
      <color theme="1"/>
      <name val="Arial"/>
      <family val="2"/>
    </font>
    <font>
      <b/>
      <sz val="12"/>
      <color rgb="FF006600"/>
      <name val="Abadi"/>
      <family val="2"/>
    </font>
    <font>
      <sz val="12"/>
      <color theme="1"/>
      <name val="Arial"/>
      <family val="2"/>
    </font>
    <font>
      <sz val="12"/>
      <color rgb="FF000000"/>
      <name val="Arial"/>
      <family val="2"/>
    </font>
    <font>
      <b/>
      <sz val="12"/>
      <color rgb="FF006600"/>
      <name val="Arial"/>
      <family val="2"/>
    </font>
    <font>
      <b/>
      <sz val="12"/>
      <name val="Arial"/>
      <family val="2"/>
    </font>
    <font>
      <sz val="12"/>
      <color rgb="FFFF0000"/>
      <name val="Arial"/>
      <family val="2"/>
    </font>
    <font>
      <b/>
      <sz val="12"/>
      <color theme="1"/>
      <name val="Arial"/>
      <family val="2"/>
    </font>
    <font>
      <i/>
      <sz val="11"/>
      <color theme="1"/>
      <name val="Calibri"/>
      <family val="2"/>
      <scheme val="minor"/>
    </font>
    <font>
      <i/>
      <sz val="12"/>
      <color theme="1"/>
      <name val="Arial"/>
      <family val="2"/>
    </font>
    <font>
      <sz val="12"/>
      <name val="Arial"/>
      <family val="2"/>
    </font>
    <font>
      <vertAlign val="subscript"/>
      <sz val="12"/>
      <color theme="1"/>
      <name val="Arial"/>
      <family val="2"/>
    </font>
    <font>
      <b/>
      <sz val="22"/>
      <color theme="8" tint="-0.249977111117893"/>
      <name val="Abadi"/>
      <family val="2"/>
    </font>
    <font>
      <b/>
      <sz val="12"/>
      <color theme="4" tint="-0.249977111117893"/>
      <name val="Abadi"/>
      <family val="2"/>
    </font>
    <font>
      <b/>
      <sz val="22"/>
      <color theme="4" tint="-0.249977111117893"/>
      <name val="Abadi"/>
      <family val="2"/>
    </font>
    <font>
      <b/>
      <sz val="28"/>
      <color theme="4" tint="-0.249977111117893"/>
      <name val="Abadi"/>
      <family val="2"/>
    </font>
    <font>
      <b/>
      <sz val="12"/>
      <color theme="4" tint="-0.249977111117893"/>
      <name val="Arial"/>
      <family val="2"/>
    </font>
    <font>
      <b/>
      <vertAlign val="subscript"/>
      <sz val="11"/>
      <color theme="1"/>
      <name val="Calibri"/>
      <family val="2"/>
      <scheme val="minor"/>
    </font>
    <font>
      <b/>
      <vertAlign val="superscript"/>
      <sz val="11"/>
      <color theme="1"/>
      <name val="Calibri"/>
      <family val="2"/>
      <scheme val="minor"/>
    </font>
    <font>
      <b/>
      <sz val="11"/>
      <color theme="4" tint="-0.249977111117893"/>
      <name val="Abadi"/>
      <family val="2"/>
    </font>
    <font>
      <b/>
      <sz val="22"/>
      <name val="Abadi"/>
      <family val="2"/>
    </font>
    <font>
      <sz val="11"/>
      <name val="Calibri"/>
      <family val="2"/>
    </font>
    <font>
      <u/>
      <sz val="11"/>
      <color theme="1"/>
      <name val="Calibri"/>
      <family val="2"/>
      <scheme val="minor"/>
    </font>
    <font>
      <sz val="11"/>
      <color theme="0" tint="-0.249977111117893"/>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9" fontId="1" fillId="0" borderId="0" applyFont="0" applyFill="0" applyBorder="0" applyAlignment="0" applyProtection="0"/>
    <xf numFmtId="0" fontId="11" fillId="0" borderId="0"/>
    <xf numFmtId="0" fontId="39" fillId="0" borderId="0"/>
  </cellStyleXfs>
  <cellXfs count="284">
    <xf numFmtId="0" fontId="0" fillId="0" borderId="0" xfId="0"/>
    <xf numFmtId="0" fontId="0" fillId="0" borderId="0" xfId="0" applyAlignment="1">
      <alignment wrapText="1"/>
    </xf>
    <xf numFmtId="0" fontId="0" fillId="6" borderId="0" xfId="0" applyFill="1"/>
    <xf numFmtId="0" fontId="0" fillId="0" borderId="0" xfId="0" applyAlignment="1">
      <alignment horizontal="center" vertical="top"/>
    </xf>
    <xf numFmtId="3" fontId="0" fillId="0" borderId="0" xfId="0" applyNumberFormat="1" applyAlignment="1">
      <alignment horizontal="center" vertical="top"/>
    </xf>
    <xf numFmtId="11" fontId="5" fillId="0" borderId="0" xfId="2" applyNumberFormat="1" applyFont="1" applyAlignment="1">
      <alignment horizontal="center" vertical="top" wrapText="1"/>
    </xf>
    <xf numFmtId="11" fontId="0" fillId="0" borderId="0" xfId="0" applyNumberFormat="1" applyAlignment="1">
      <alignment horizontal="center" vertical="top"/>
    </xf>
    <xf numFmtId="0" fontId="12" fillId="6" borderId="0" xfId="0" applyFont="1" applyFill="1"/>
    <xf numFmtId="0" fontId="3" fillId="3" borderId="0" xfId="0" applyFont="1" applyFill="1"/>
    <xf numFmtId="0" fontId="7" fillId="0" borderId="0" xfId="0" applyFont="1" applyAlignment="1">
      <alignment horizontal="center" vertical="top"/>
    </xf>
    <xf numFmtId="9" fontId="0" fillId="0" borderId="0" xfId="0" applyNumberFormat="1" applyAlignment="1">
      <alignment horizontal="center" vertical="top"/>
    </xf>
    <xf numFmtId="167" fontId="0" fillId="0" borderId="0" xfId="0" applyNumberFormat="1" applyAlignment="1">
      <alignment horizontal="center" vertical="top"/>
    </xf>
    <xf numFmtId="165" fontId="0" fillId="0" borderId="0" xfId="0" applyNumberFormat="1" applyAlignment="1">
      <alignment horizontal="center" vertical="top"/>
    </xf>
    <xf numFmtId="0" fontId="7" fillId="8" borderId="36" xfId="0" applyFont="1" applyFill="1" applyBorder="1"/>
    <xf numFmtId="0" fontId="39" fillId="0" borderId="0" xfId="3"/>
    <xf numFmtId="170" fontId="39" fillId="0" borderId="0" xfId="3" applyNumberFormat="1"/>
    <xf numFmtId="171" fontId="39" fillId="0" borderId="0" xfId="3" applyNumberFormat="1"/>
    <xf numFmtId="0" fontId="39" fillId="8" borderId="0" xfId="3" applyFill="1"/>
    <xf numFmtId="170" fontId="39" fillId="8" borderId="0" xfId="3" applyNumberFormat="1" applyFill="1"/>
    <xf numFmtId="171" fontId="39" fillId="8" borderId="0" xfId="3" applyNumberFormat="1" applyFill="1"/>
    <xf numFmtId="9" fontId="0" fillId="4" borderId="43" xfId="1" applyFont="1" applyFill="1" applyBorder="1" applyAlignment="1" applyProtection="1">
      <alignment vertical="center"/>
    </xf>
    <xf numFmtId="9" fontId="0" fillId="0" borderId="43" xfId="1" applyFont="1" applyBorder="1" applyProtection="1"/>
    <xf numFmtId="9" fontId="1" fillId="5" borderId="44" xfId="1" applyFont="1" applyFill="1" applyBorder="1" applyProtection="1"/>
    <xf numFmtId="9" fontId="0" fillId="5" borderId="1" xfId="1" applyFont="1" applyFill="1" applyBorder="1" applyProtection="1"/>
    <xf numFmtId="9" fontId="0" fillId="0" borderId="41" xfId="1" applyFont="1" applyBorder="1" applyProtection="1"/>
    <xf numFmtId="9" fontId="0" fillId="0" borderId="1" xfId="1" applyFont="1" applyFill="1" applyBorder="1" applyAlignment="1" applyProtection="1">
      <alignment horizontal="center"/>
    </xf>
    <xf numFmtId="9" fontId="2" fillId="3" borderId="1" xfId="1" applyFont="1" applyFill="1" applyBorder="1" applyProtection="1"/>
    <xf numFmtId="9" fontId="2" fillId="0" borderId="41" xfId="1" applyFont="1" applyBorder="1" applyProtection="1"/>
    <xf numFmtId="9" fontId="2" fillId="3" borderId="29" xfId="1" applyFont="1" applyFill="1" applyBorder="1" applyProtection="1"/>
    <xf numFmtId="9" fontId="2" fillId="0" borderId="45" xfId="1" applyFont="1" applyBorder="1" applyProtection="1"/>
    <xf numFmtId="9" fontId="0" fillId="3" borderId="1" xfId="1" applyFont="1" applyFill="1" applyBorder="1" applyProtection="1"/>
    <xf numFmtId="9" fontId="0" fillId="0" borderId="45" xfId="1" applyFont="1" applyBorder="1" applyProtection="1"/>
    <xf numFmtId="9" fontId="1" fillId="0" borderId="41" xfId="1" applyFont="1" applyBorder="1" applyProtection="1"/>
    <xf numFmtId="9" fontId="1" fillId="0" borderId="45" xfId="1" applyFont="1" applyBorder="1" applyProtection="1"/>
    <xf numFmtId="9" fontId="1" fillId="0" borderId="44" xfId="1" applyFont="1" applyFill="1" applyBorder="1" applyProtection="1"/>
    <xf numFmtId="9" fontId="0" fillId="5" borderId="29" xfId="1" applyFont="1" applyFill="1" applyBorder="1" applyProtection="1"/>
    <xf numFmtId="9" fontId="0" fillId="0" borderId="38" xfId="1" applyFont="1" applyFill="1" applyBorder="1" applyAlignment="1" applyProtection="1">
      <alignment horizontal="center"/>
    </xf>
    <xf numFmtId="9" fontId="0" fillId="0" borderId="11" xfId="1" applyFont="1" applyBorder="1" applyProtection="1"/>
    <xf numFmtId="9" fontId="2" fillId="0" borderId="2" xfId="1" applyFont="1" applyBorder="1" applyProtection="1"/>
    <xf numFmtId="9" fontId="2" fillId="0" borderId="35" xfId="1" applyFont="1" applyBorder="1" applyProtection="1"/>
    <xf numFmtId="14" fontId="2" fillId="3" borderId="0" xfId="0" applyNumberFormat="1" applyFont="1" applyFill="1" applyAlignment="1" applyProtection="1">
      <alignment horizontal="left"/>
      <protection locked="0"/>
    </xf>
    <xf numFmtId="0" fontId="2" fillId="3" borderId="0" xfId="0" applyFont="1" applyFill="1" applyProtection="1">
      <protection locked="0"/>
    </xf>
    <xf numFmtId="0" fontId="2" fillId="3" borderId="0" xfId="0" applyFont="1" applyFill="1" applyAlignment="1" applyProtection="1">
      <alignment horizontal="left"/>
      <protection locked="0"/>
    </xf>
    <xf numFmtId="165" fontId="2" fillId="3" borderId="21" xfId="0" applyNumberFormat="1" applyFont="1" applyFill="1" applyBorder="1" applyProtection="1">
      <protection locked="0"/>
    </xf>
    <xf numFmtId="0" fontId="42" fillId="3" borderId="0" xfId="0" applyFont="1" applyFill="1" applyProtection="1">
      <protection locked="0"/>
    </xf>
    <xf numFmtId="165" fontId="0" fillId="0" borderId="1" xfId="0" applyNumberFormat="1" applyBorder="1"/>
    <xf numFmtId="0" fontId="12" fillId="6" borderId="33" xfId="0" applyFont="1" applyFill="1" applyBorder="1"/>
    <xf numFmtId="0" fontId="4" fillId="6" borderId="23" xfId="0" applyFont="1" applyFill="1" applyBorder="1"/>
    <xf numFmtId="14" fontId="4" fillId="6" borderId="23" xfId="0" applyNumberFormat="1" applyFont="1" applyFill="1" applyBorder="1"/>
    <xf numFmtId="169" fontId="4" fillId="6" borderId="23" xfId="0" applyNumberFormat="1" applyFont="1" applyFill="1" applyBorder="1" applyAlignment="1">
      <alignment horizontal="left"/>
    </xf>
    <xf numFmtId="0" fontId="4" fillId="6" borderId="24" xfId="0" applyFont="1" applyFill="1" applyBorder="1"/>
    <xf numFmtId="0" fontId="0" fillId="5" borderId="23" xfId="0" applyFill="1" applyBorder="1"/>
    <xf numFmtId="0" fontId="0" fillId="5" borderId="24" xfId="0" applyFill="1" applyBorder="1"/>
    <xf numFmtId="0" fontId="9" fillId="0" borderId="34" xfId="0" applyFont="1" applyBorder="1"/>
    <xf numFmtId="0" fontId="4" fillId="0" borderId="0" xfId="0" applyFont="1"/>
    <xf numFmtId="0" fontId="4" fillId="3" borderId="0" xfId="0" applyFont="1" applyFill="1"/>
    <xf numFmtId="0" fontId="4" fillId="3" borderId="26" xfId="0" applyFont="1" applyFill="1" applyBorder="1"/>
    <xf numFmtId="0" fontId="0" fillId="5" borderId="0" xfId="0" applyFill="1"/>
    <xf numFmtId="0" fontId="0" fillId="5" borderId="26" xfId="0" applyFill="1" applyBorder="1"/>
    <xf numFmtId="0" fontId="3" fillId="0" borderId="34" xfId="0" applyFont="1" applyBorder="1"/>
    <xf numFmtId="0" fontId="0" fillId="3" borderId="0" xfId="0" applyFill="1" applyAlignment="1">
      <alignment horizontal="left"/>
    </xf>
    <xf numFmtId="0" fontId="0" fillId="3" borderId="0" xfId="0" applyFill="1"/>
    <xf numFmtId="0" fontId="0" fillId="0" borderId="26" xfId="0" applyBorder="1"/>
    <xf numFmtId="14" fontId="0" fillId="0" borderId="0" xfId="0" applyNumberFormat="1"/>
    <xf numFmtId="0" fontId="0" fillId="0" borderId="34" xfId="0" applyBorder="1"/>
    <xf numFmtId="0" fontId="3" fillId="2" borderId="2" xfId="0" applyFont="1" applyFill="1" applyBorder="1" applyAlignment="1">
      <alignment horizontal="left"/>
    </xf>
    <xf numFmtId="0" fontId="0" fillId="2" borderId="3" xfId="0" applyFill="1" applyBorder="1"/>
    <xf numFmtId="0" fontId="3" fillId="2" borderId="9" xfId="0" applyFont="1" applyFill="1" applyBorder="1"/>
    <xf numFmtId="0" fontId="0" fillId="2" borderId="10" xfId="0" applyFill="1" applyBorder="1"/>
    <xf numFmtId="0" fontId="0" fillId="2" borderId="39" xfId="0" applyFill="1" applyBorder="1"/>
    <xf numFmtId="0" fontId="40" fillId="0" borderId="34" xfId="0" applyFont="1" applyBorder="1" applyAlignment="1">
      <alignment horizontal="center"/>
    </xf>
    <xf numFmtId="0" fontId="0" fillId="2" borderId="1" xfId="0" applyFill="1" applyBorder="1" applyAlignment="1">
      <alignment horizontal="right"/>
    </xf>
    <xf numFmtId="0" fontId="0" fillId="2" borderId="2" xfId="0" applyFill="1" applyBorder="1" applyAlignment="1">
      <alignment horizontal="right"/>
    </xf>
    <xf numFmtId="0" fontId="0" fillId="2" borderId="11" xfId="0" applyFill="1" applyBorder="1"/>
    <xf numFmtId="0" fontId="0" fillId="2" borderId="12" xfId="0" applyFill="1" applyBorder="1"/>
    <xf numFmtId="0" fontId="0" fillId="2" borderId="40" xfId="0" applyFill="1" applyBorder="1"/>
    <xf numFmtId="2" fontId="0" fillId="2" borderId="1" xfId="0" applyNumberFormat="1" applyFill="1" applyBorder="1" applyAlignment="1">
      <alignment horizontal="right"/>
    </xf>
    <xf numFmtId="3" fontId="3" fillId="2" borderId="34" xfId="0" applyNumberFormat="1" applyFont="1" applyFill="1" applyBorder="1" applyAlignment="1">
      <alignment wrapText="1"/>
    </xf>
    <xf numFmtId="0" fontId="0" fillId="2" borderId="5" xfId="0" applyFill="1" applyBorder="1" applyAlignment="1">
      <alignment horizontal="center" wrapText="1"/>
    </xf>
    <xf numFmtId="0" fontId="0" fillId="2" borderId="0" xfId="0" applyFill="1" applyAlignment="1">
      <alignment horizontal="center" wrapText="1"/>
    </xf>
    <xf numFmtId="0" fontId="0" fillId="2" borderId="5" xfId="0" applyFill="1" applyBorder="1" applyAlignment="1">
      <alignment horizontal="center"/>
    </xf>
    <xf numFmtId="0" fontId="0" fillId="5" borderId="31" xfId="0" applyFill="1" applyBorder="1"/>
    <xf numFmtId="0" fontId="0" fillId="5" borderId="32" xfId="0" applyFill="1" applyBorder="1"/>
    <xf numFmtId="3" fontId="3" fillId="4" borderId="15" xfId="0" applyNumberFormat="1" applyFont="1" applyFill="1" applyBorder="1" applyAlignment="1">
      <alignment vertical="center" wrapText="1"/>
    </xf>
    <xf numFmtId="165" fontId="3" fillId="4" borderId="16" xfId="0" applyNumberFormat="1" applyFont="1" applyFill="1" applyBorder="1" applyAlignment="1">
      <alignment vertical="center" wrapText="1"/>
    </xf>
    <xf numFmtId="0" fontId="3" fillId="4" borderId="14" xfId="0" applyFont="1" applyFill="1" applyBorder="1" applyAlignment="1">
      <alignment vertical="center" wrapText="1"/>
    </xf>
    <xf numFmtId="0" fontId="3" fillId="4" borderId="14" xfId="0" applyFont="1" applyFill="1" applyBorder="1" applyAlignment="1">
      <alignment vertical="center"/>
    </xf>
    <xf numFmtId="0" fontId="3" fillId="4" borderId="17" xfId="0" applyFont="1" applyFill="1" applyBorder="1" applyAlignment="1">
      <alignment vertical="center"/>
    </xf>
    <xf numFmtId="165" fontId="3" fillId="4" borderId="16" xfId="0" applyNumberFormat="1" applyFont="1" applyFill="1" applyBorder="1" applyAlignment="1">
      <alignment vertical="center"/>
    </xf>
    <xf numFmtId="165" fontId="0" fillId="4" borderId="16" xfId="0" applyNumberFormat="1" applyFill="1" applyBorder="1" applyAlignment="1">
      <alignment vertical="center"/>
    </xf>
    <xf numFmtId="0" fontId="0" fillId="5" borderId="14" xfId="0" applyFill="1" applyBorder="1"/>
    <xf numFmtId="0" fontId="0" fillId="5" borderId="18" xfId="0" applyFill="1" applyBorder="1"/>
    <xf numFmtId="3" fontId="0" fillId="5" borderId="19" xfId="0" applyNumberFormat="1" applyFill="1" applyBorder="1" applyAlignment="1">
      <alignment wrapText="1"/>
    </xf>
    <xf numFmtId="165" fontId="0" fillId="5" borderId="16" xfId="0" applyNumberFormat="1" applyFill="1" applyBorder="1"/>
    <xf numFmtId="166" fontId="0" fillId="0" borderId="17" xfId="0" applyNumberFormat="1" applyBorder="1"/>
    <xf numFmtId="0" fontId="0" fillId="0" borderId="14" xfId="0" applyBorder="1"/>
    <xf numFmtId="3" fontId="2" fillId="0" borderId="14" xfId="0" applyNumberFormat="1" applyFont="1" applyBorder="1"/>
    <xf numFmtId="165" fontId="3" fillId="5" borderId="16" xfId="0" applyNumberFormat="1" applyFont="1" applyFill="1" applyBorder="1"/>
    <xf numFmtId="165" fontId="0" fillId="0" borderId="14" xfId="0" applyNumberFormat="1" applyBorder="1"/>
    <xf numFmtId="0" fontId="3" fillId="0" borderId="17" xfId="0" applyFont="1" applyBorder="1"/>
    <xf numFmtId="165" fontId="0" fillId="0" borderId="17" xfId="0" applyNumberFormat="1" applyBorder="1"/>
    <xf numFmtId="3" fontId="3" fillId="6" borderId="20" xfId="0" applyNumberFormat="1" applyFont="1" applyFill="1" applyBorder="1" applyAlignment="1">
      <alignment horizontal="left" wrapText="1"/>
    </xf>
    <xf numFmtId="166" fontId="0" fillId="5" borderId="22" xfId="0" applyNumberFormat="1" applyFill="1" applyBorder="1" applyAlignment="1">
      <alignment horizontal="center"/>
    </xf>
    <xf numFmtId="0" fontId="0" fillId="5" borderId="22" xfId="0" applyFill="1" applyBorder="1"/>
    <xf numFmtId="165" fontId="3" fillId="5" borderId="22" xfId="0" applyNumberFormat="1" applyFont="1" applyFill="1" applyBorder="1"/>
    <xf numFmtId="165" fontId="0" fillId="5" borderId="22" xfId="0" applyNumberFormat="1" applyFill="1" applyBorder="1"/>
    <xf numFmtId="3" fontId="0" fillId="0" borderId="25" xfId="0" applyNumberFormat="1" applyBorder="1" applyAlignment="1">
      <alignment horizontal="right" wrapText="1"/>
    </xf>
    <xf numFmtId="166" fontId="0" fillId="0" borderId="1" xfId="0" applyNumberFormat="1" applyBorder="1"/>
    <xf numFmtId="0" fontId="0" fillId="3" borderId="1" xfId="0" applyFill="1" applyBorder="1"/>
    <xf numFmtId="3" fontId="2" fillId="3" borderId="1" xfId="0" applyNumberFormat="1" applyFont="1" applyFill="1" applyBorder="1"/>
    <xf numFmtId="0" fontId="0" fillId="3" borderId="2" xfId="0" applyFill="1" applyBorder="1"/>
    <xf numFmtId="0" fontId="0" fillId="0" borderId="6" xfId="0" applyBorder="1"/>
    <xf numFmtId="166" fontId="0" fillId="0" borderId="1" xfId="0" applyNumberFormat="1" applyBorder="1" applyAlignment="1">
      <alignment horizontal="center"/>
    </xf>
    <xf numFmtId="3" fontId="2" fillId="0" borderId="0" xfId="0" applyNumberFormat="1" applyFont="1"/>
    <xf numFmtId="165" fontId="0" fillId="0" borderId="6" xfId="0" applyNumberFormat="1" applyBorder="1"/>
    <xf numFmtId="3" fontId="0" fillId="3" borderId="27" xfId="0" applyNumberFormat="1" applyFill="1" applyBorder="1" applyAlignment="1">
      <alignment horizontal="right" wrapText="1"/>
    </xf>
    <xf numFmtId="2" fontId="2" fillId="3" borderId="1" xfId="0" applyNumberFormat="1" applyFont="1" applyFill="1" applyBorder="1"/>
    <xf numFmtId="3" fontId="0" fillId="3" borderId="28" xfId="0" applyNumberFormat="1" applyFill="1" applyBorder="1" applyAlignment="1">
      <alignment horizontal="right" wrapText="1"/>
    </xf>
    <xf numFmtId="2" fontId="2" fillId="3" borderId="29" xfId="0" applyNumberFormat="1" applyFont="1" applyFill="1" applyBorder="1"/>
    <xf numFmtId="0" fontId="0" fillId="3" borderId="29" xfId="0" applyFill="1" applyBorder="1"/>
    <xf numFmtId="3" fontId="2" fillId="3" borderId="29" xfId="0" applyNumberFormat="1" applyFont="1" applyFill="1" applyBorder="1"/>
    <xf numFmtId="0" fontId="0" fillId="0" borderId="30" xfId="0" applyBorder="1"/>
    <xf numFmtId="165" fontId="0" fillId="0" borderId="29" xfId="0" applyNumberFormat="1" applyBorder="1"/>
    <xf numFmtId="166" fontId="5" fillId="0" borderId="1" xfId="0" applyNumberFormat="1" applyFont="1" applyBorder="1"/>
    <xf numFmtId="3" fontId="5" fillId="3" borderId="27" xfId="0" applyNumberFormat="1" applyFont="1" applyFill="1" applyBorder="1" applyAlignment="1">
      <alignment horizontal="right" wrapText="1"/>
    </xf>
    <xf numFmtId="2" fontId="5" fillId="3" borderId="1" xfId="0" applyNumberFormat="1" applyFont="1" applyFill="1" applyBorder="1"/>
    <xf numFmtId="0" fontId="2" fillId="3" borderId="1" xfId="0" applyFont="1" applyFill="1" applyBorder="1"/>
    <xf numFmtId="0" fontId="5" fillId="3" borderId="1" xfId="0" applyFont="1" applyFill="1" applyBorder="1"/>
    <xf numFmtId="3" fontId="5" fillId="3" borderId="1" xfId="0" applyNumberFormat="1" applyFont="1" applyFill="1" applyBorder="1"/>
    <xf numFmtId="3" fontId="5" fillId="3" borderId="28" xfId="0" applyNumberFormat="1" applyFont="1" applyFill="1" applyBorder="1" applyAlignment="1">
      <alignment horizontal="right" wrapText="1"/>
    </xf>
    <xf numFmtId="2" fontId="5" fillId="3" borderId="29" xfId="0" applyNumberFormat="1" applyFont="1" applyFill="1" applyBorder="1"/>
    <xf numFmtId="0" fontId="5" fillId="3" borderId="29" xfId="0" applyFont="1" applyFill="1" applyBorder="1"/>
    <xf numFmtId="3" fontId="5" fillId="3" borderId="29" xfId="0" applyNumberFormat="1" applyFont="1" applyFill="1" applyBorder="1"/>
    <xf numFmtId="2" fontId="0" fillId="3" borderId="1" xfId="0" applyNumberFormat="1" applyFill="1" applyBorder="1"/>
    <xf numFmtId="166" fontId="5" fillId="3" borderId="29" xfId="0" applyNumberFormat="1" applyFont="1" applyFill="1" applyBorder="1"/>
    <xf numFmtId="0" fontId="2" fillId="3" borderId="29" xfId="0" applyFont="1" applyFill="1" applyBorder="1"/>
    <xf numFmtId="3" fontId="2" fillId="3" borderId="27" xfId="0" applyNumberFormat="1" applyFont="1" applyFill="1" applyBorder="1" applyAlignment="1">
      <alignment horizontal="right" wrapText="1"/>
    </xf>
    <xf numFmtId="3" fontId="0" fillId="3" borderId="1" xfId="0" applyNumberFormat="1" applyFill="1" applyBorder="1"/>
    <xf numFmtId="166" fontId="0" fillId="3" borderId="1" xfId="0" applyNumberFormat="1" applyFill="1" applyBorder="1"/>
    <xf numFmtId="3" fontId="2" fillId="3" borderId="28" xfId="0" applyNumberFormat="1" applyFont="1" applyFill="1" applyBorder="1" applyAlignment="1">
      <alignment horizontal="right" wrapText="1"/>
    </xf>
    <xf numFmtId="166" fontId="0" fillId="3" borderId="29" xfId="0" applyNumberFormat="1" applyFill="1" applyBorder="1"/>
    <xf numFmtId="3" fontId="0" fillId="3" borderId="29" xfId="0" applyNumberFormat="1" applyFill="1" applyBorder="1"/>
    <xf numFmtId="166" fontId="5" fillId="3" borderId="1" xfId="0" applyNumberFormat="1" applyFont="1" applyFill="1" applyBorder="1"/>
    <xf numFmtId="166" fontId="0" fillId="0" borderId="22" xfId="0" applyNumberFormat="1" applyBorder="1" applyAlignment="1">
      <alignment horizontal="center"/>
    </xf>
    <xf numFmtId="0" fontId="0" fillId="0" borderId="22" xfId="0" applyBorder="1"/>
    <xf numFmtId="165" fontId="3" fillId="0" borderId="22" xfId="0" applyNumberFormat="1" applyFont="1" applyBorder="1"/>
    <xf numFmtId="165" fontId="0" fillId="0" borderId="22" xfId="0" applyNumberFormat="1" applyBorder="1"/>
    <xf numFmtId="3" fontId="0" fillId="0" borderId="46" xfId="0" applyNumberFormat="1" applyBorder="1" applyAlignment="1">
      <alignment horizontal="right" wrapText="1"/>
    </xf>
    <xf numFmtId="166" fontId="0" fillId="0" borderId="29" xfId="0" applyNumberFormat="1" applyBorder="1"/>
    <xf numFmtId="3" fontId="0" fillId="0" borderId="37" xfId="0" applyNumberFormat="1" applyBorder="1" applyAlignment="1">
      <alignment horizontal="right" wrapText="1"/>
    </xf>
    <xf numFmtId="166" fontId="0" fillId="0" borderId="38" xfId="0" applyNumberFormat="1" applyBorder="1" applyAlignment="1">
      <alignment horizontal="center"/>
    </xf>
    <xf numFmtId="165" fontId="0" fillId="0" borderId="38" xfId="0" applyNumberFormat="1" applyBorder="1"/>
    <xf numFmtId="166" fontId="0" fillId="0" borderId="0" xfId="0" applyNumberFormat="1"/>
    <xf numFmtId="0" fontId="3" fillId="0" borderId="0" xfId="0" applyFont="1"/>
    <xf numFmtId="168" fontId="14" fillId="0" borderId="0" xfId="0" applyNumberFormat="1" applyFont="1"/>
    <xf numFmtId="9" fontId="0" fillId="0" borderId="0" xfId="0" applyNumberFormat="1"/>
    <xf numFmtId="0" fontId="41" fillId="0" borderId="0" xfId="0" applyFont="1"/>
    <xf numFmtId="0" fontId="0" fillId="0" borderId="47" xfId="0" applyBorder="1" applyProtection="1">
      <protection locked="0"/>
    </xf>
    <xf numFmtId="0" fontId="17" fillId="6" borderId="0" xfId="0" applyFont="1" applyFill="1" applyAlignment="1">
      <alignment vertical="center"/>
    </xf>
    <xf numFmtId="0" fontId="32" fillId="6" borderId="0" xfId="0" applyFont="1" applyFill="1" applyAlignment="1">
      <alignment vertical="center"/>
    </xf>
    <xf numFmtId="0" fontId="33" fillId="6" borderId="0" xfId="0" applyFont="1" applyFill="1" applyAlignment="1">
      <alignment horizontal="center" vertical="center"/>
    </xf>
    <xf numFmtId="0" fontId="38" fillId="6" borderId="0" xfId="0" applyFont="1" applyFill="1" applyAlignment="1">
      <alignment vertical="center"/>
    </xf>
    <xf numFmtId="0" fontId="38" fillId="6" borderId="0" xfId="0" applyFont="1" applyFill="1" applyAlignment="1">
      <alignment horizontal="center" vertical="center"/>
    </xf>
    <xf numFmtId="0" fontId="17" fillId="6" borderId="0" xfId="0" applyFont="1" applyFill="1" applyAlignment="1">
      <alignment vertical="top"/>
    </xf>
    <xf numFmtId="0" fontId="30" fillId="6" borderId="0" xfId="0" applyFont="1" applyFill="1" applyAlignment="1">
      <alignment vertical="top" wrapText="1"/>
    </xf>
    <xf numFmtId="0" fontId="32" fillId="6" borderId="0" xfId="0" applyFont="1" applyFill="1" applyAlignment="1">
      <alignment vertical="top"/>
    </xf>
    <xf numFmtId="0" fontId="37" fillId="6" borderId="0" xfId="0" applyFont="1" applyFill="1" applyAlignment="1">
      <alignment horizontal="center" vertical="top"/>
    </xf>
    <xf numFmtId="0" fontId="0" fillId="0" borderId="0" xfId="0" applyAlignment="1">
      <alignment vertical="center"/>
    </xf>
    <xf numFmtId="0" fontId="17" fillId="5" borderId="0" xfId="0" applyFont="1" applyFill="1" applyAlignment="1">
      <alignment vertical="center"/>
    </xf>
    <xf numFmtId="0" fontId="20" fillId="0" borderId="0" xfId="0" applyFont="1"/>
    <xf numFmtId="0" fontId="31" fillId="5" borderId="0" xfId="0" applyFont="1" applyFill="1" applyAlignment="1">
      <alignment vertical="center"/>
    </xf>
    <xf numFmtId="0" fontId="24" fillId="0" borderId="0" xfId="0" applyFont="1" applyAlignment="1">
      <alignment horizontal="center" vertical="center"/>
    </xf>
    <xf numFmtId="0" fontId="24" fillId="0" borderId="0" xfId="0" applyFont="1" applyAlignment="1">
      <alignment horizontal="left" vertical="center" indent="1"/>
    </xf>
    <xf numFmtId="0" fontId="16" fillId="0" borderId="0" xfId="0" applyFont="1"/>
    <xf numFmtId="0" fontId="28" fillId="0" borderId="0" xfId="0" applyFont="1"/>
    <xf numFmtId="0" fontId="21" fillId="0" borderId="0" xfId="0" applyFont="1"/>
    <xf numFmtId="0" fontId="20"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left" vertical="center"/>
    </xf>
    <xf numFmtId="11" fontId="27" fillId="0" borderId="0" xfId="0" applyNumberFormat="1" applyFont="1"/>
    <xf numFmtId="0" fontId="26" fillId="0" borderId="0" xfId="0" applyFont="1"/>
    <xf numFmtId="0" fontId="17" fillId="3" borderId="0" xfId="0" applyFont="1" applyFill="1" applyAlignment="1">
      <alignment vertical="center"/>
    </xf>
    <xf numFmtId="0" fontId="32" fillId="3" borderId="0" xfId="0" applyFont="1" applyFill="1" applyAlignment="1">
      <alignment vertical="center"/>
    </xf>
    <xf numFmtId="0" fontId="20" fillId="0" borderId="12" xfId="0" applyFont="1" applyBorder="1" applyAlignment="1">
      <alignment wrapText="1"/>
    </xf>
    <xf numFmtId="0" fontId="25" fillId="0" borderId="0" xfId="0" applyFont="1"/>
    <xf numFmtId="11" fontId="25" fillId="0" borderId="0" xfId="0" applyNumberFormat="1" applyFont="1" applyAlignment="1">
      <alignment horizontal="right"/>
    </xf>
    <xf numFmtId="0" fontId="27" fillId="0" borderId="0" xfId="0" applyFont="1"/>
    <xf numFmtId="0" fontId="27" fillId="0" borderId="0" xfId="0" applyFont="1" applyAlignment="1">
      <alignment horizontal="right"/>
    </xf>
    <xf numFmtId="0" fontId="34" fillId="0" borderId="0" xfId="0" applyFont="1"/>
    <xf numFmtId="0" fontId="23" fillId="0" borderId="0" xfId="0" applyFont="1"/>
    <xf numFmtId="0" fontId="20" fillId="0" borderId="0" xfId="0" applyFont="1" applyAlignment="1">
      <alignment horizontal="left" vertical="top" wrapText="1"/>
    </xf>
    <xf numFmtId="0" fontId="24" fillId="0" borderId="0" xfId="0" applyFont="1" applyAlignment="1">
      <alignment vertical="top"/>
    </xf>
    <xf numFmtId="0" fontId="20" fillId="0" borderId="0" xfId="0" applyFont="1" applyAlignment="1">
      <alignment vertical="top"/>
    </xf>
    <xf numFmtId="0" fontId="20" fillId="0" borderId="0" xfId="0" applyFont="1" applyAlignment="1">
      <alignment horizontal="left" vertical="top"/>
    </xf>
    <xf numFmtId="0" fontId="25" fillId="0" borderId="0" xfId="0" applyFont="1" applyAlignment="1">
      <alignment vertical="top"/>
    </xf>
    <xf numFmtId="0" fontId="2" fillId="0" borderId="0" xfId="0" applyFont="1"/>
    <xf numFmtId="0" fontId="34" fillId="0" borderId="12" xfId="0" applyFont="1" applyBorder="1"/>
    <xf numFmtId="0" fontId="20" fillId="0" borderId="12" xfId="0" applyFont="1" applyBorder="1" applyAlignment="1">
      <alignment vertical="top"/>
    </xf>
    <xf numFmtId="0" fontId="20" fillId="0" borderId="8" xfId="0" applyFont="1" applyBorder="1" applyAlignment="1">
      <alignment vertical="top"/>
    </xf>
    <xf numFmtId="0" fontId="34" fillId="0" borderId="0" xfId="0" applyFont="1" applyAlignment="1">
      <alignment vertical="center"/>
    </xf>
    <xf numFmtId="0" fontId="15" fillId="0" borderId="0" xfId="0" applyFont="1" applyAlignment="1">
      <alignment horizontal="left" vertical="top"/>
    </xf>
    <xf numFmtId="0" fontId="16" fillId="0" borderId="0" xfId="0" applyFont="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8" xfId="0" applyFont="1" applyBorder="1" applyAlignment="1">
      <alignment vertical="center"/>
    </xf>
    <xf numFmtId="0" fontId="20" fillId="0" borderId="0" xfId="0" applyFont="1" applyAlignment="1">
      <alignment vertical="center"/>
    </xf>
    <xf numFmtId="0" fontId="18" fillId="0" borderId="0" xfId="0"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2" fillId="0" borderId="0" xfId="0" applyFont="1" applyAlignment="1">
      <alignment vertical="center"/>
    </xf>
    <xf numFmtId="0" fontId="20" fillId="0" borderId="2" xfId="0" applyFont="1" applyBorder="1" applyAlignment="1">
      <alignment vertical="center"/>
    </xf>
    <xf numFmtId="0" fontId="20" fillId="0" borderId="7" xfId="0" applyFont="1" applyBorder="1" applyAlignment="1">
      <alignment horizontal="right" vertical="center"/>
    </xf>
    <xf numFmtId="0" fontId="24" fillId="5" borderId="0" xfId="0" applyFont="1" applyFill="1" applyAlignment="1">
      <alignment horizontal="left" vertical="center" wrapText="1"/>
    </xf>
    <xf numFmtId="0" fontId="20" fillId="5" borderId="0" xfId="0" applyFont="1" applyFill="1" applyAlignment="1">
      <alignment horizontal="left" vertical="center" wrapText="1"/>
    </xf>
    <xf numFmtId="0" fontId="20" fillId="0" borderId="0" xfId="0" applyFont="1" applyAlignment="1">
      <alignment horizontal="right" vertical="center"/>
    </xf>
    <xf numFmtId="1" fontId="20" fillId="0" borderId="0" xfId="0" applyNumberFormat="1" applyFont="1" applyAlignment="1">
      <alignment horizontal="center" vertical="center"/>
    </xf>
    <xf numFmtId="9" fontId="20" fillId="0" borderId="0" xfId="1" applyFont="1" applyBorder="1" applyAlignment="1" applyProtection="1">
      <alignment horizontal="center" vertical="center"/>
    </xf>
    <xf numFmtId="2" fontId="20" fillId="0" borderId="0" xfId="0" applyNumberFormat="1" applyFont="1" applyAlignment="1">
      <alignment horizontal="center" vertical="center"/>
    </xf>
    <xf numFmtId="9" fontId="20" fillId="0" borderId="0" xfId="0" applyNumberFormat="1" applyFont="1" applyAlignment="1">
      <alignment horizontal="center" vertical="center"/>
    </xf>
    <xf numFmtId="0" fontId="20" fillId="0" borderId="0" xfId="0" applyFont="1" applyAlignment="1">
      <alignment horizontal="center" vertical="center"/>
    </xf>
    <xf numFmtId="0" fontId="19" fillId="5" borderId="0" xfId="0" applyFont="1" applyFill="1" applyAlignment="1">
      <alignment vertical="center"/>
    </xf>
    <xf numFmtId="0" fontId="0" fillId="0" borderId="33" xfId="0" applyBorder="1"/>
    <xf numFmtId="0" fontId="0" fillId="0" borderId="23" xfId="0" applyBorder="1"/>
    <xf numFmtId="0" fontId="0" fillId="0" borderId="24" xfId="0" applyBorder="1"/>
    <xf numFmtId="0" fontId="0" fillId="0" borderId="48" xfId="0" applyBorder="1"/>
    <xf numFmtId="0" fontId="0" fillId="0" borderId="31" xfId="0" applyBorder="1"/>
    <xf numFmtId="0" fontId="0" fillId="0" borderId="32" xfId="0" applyBorder="1"/>
    <xf numFmtId="0" fontId="0" fillId="0" borderId="0" xfId="0" applyProtection="1">
      <protection locked="0"/>
    </xf>
    <xf numFmtId="0" fontId="0" fillId="2" borderId="41" xfId="0" applyFill="1" applyBorder="1" applyAlignment="1">
      <alignment wrapText="1"/>
    </xf>
    <xf numFmtId="0" fontId="0" fillId="0" borderId="42" xfId="0" applyBorder="1" applyAlignment="1">
      <alignment wrapText="1"/>
    </xf>
    <xf numFmtId="0" fontId="3" fillId="2"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0" fillId="2" borderId="1" xfId="0" applyFill="1" applyBorder="1" applyAlignment="1">
      <alignment horizontal="center" wrapText="1"/>
    </xf>
    <xf numFmtId="0" fontId="0" fillId="0" borderId="5" xfId="0" applyBorder="1" applyAlignment="1">
      <alignment horizontal="center" wrapText="1"/>
    </xf>
    <xf numFmtId="0" fontId="0" fillId="0" borderId="0" xfId="0"/>
    <xf numFmtId="0" fontId="28" fillId="0" borderId="0" xfId="0" applyFont="1" applyAlignment="1">
      <alignment horizontal="left" vertical="center" wrapText="1"/>
    </xf>
    <xf numFmtId="0" fontId="5" fillId="0" borderId="0" xfId="0" applyFont="1" applyAlignment="1">
      <alignment wrapText="1"/>
    </xf>
    <xf numFmtId="11" fontId="20" fillId="0" borderId="0" xfId="0" applyNumberFormat="1" applyFont="1"/>
    <xf numFmtId="0" fontId="34" fillId="0" borderId="0" xfId="0" applyFont="1" applyAlignment="1">
      <alignment horizontal="left"/>
    </xf>
    <xf numFmtId="0" fontId="20" fillId="0" borderId="0" xfId="0" applyFont="1" applyAlignment="1">
      <alignment horizontal="left" vertical="top" wrapText="1"/>
    </xf>
    <xf numFmtId="0" fontId="20" fillId="0" borderId="0" xfId="0" applyFont="1" applyAlignment="1">
      <alignment vertical="top" wrapText="1"/>
    </xf>
    <xf numFmtId="0" fontId="0" fillId="0" borderId="0" xfId="0" applyAlignment="1">
      <alignment vertical="top" wrapText="1"/>
    </xf>
    <xf numFmtId="1" fontId="20" fillId="0" borderId="1" xfId="0" applyNumberFormat="1" applyFont="1" applyBorder="1"/>
    <xf numFmtId="1" fontId="0" fillId="0" borderId="1" xfId="0" applyNumberFormat="1" applyBorder="1"/>
    <xf numFmtId="165" fontId="20" fillId="0" borderId="1" xfId="0" applyNumberFormat="1" applyFont="1" applyBorder="1"/>
    <xf numFmtId="165" fontId="0" fillId="0" borderId="1" xfId="0" applyNumberFormat="1" applyBorder="1"/>
    <xf numFmtId="0" fontId="20" fillId="7" borderId="1" xfId="0" applyFont="1" applyFill="1" applyBorder="1"/>
    <xf numFmtId="0" fontId="0" fillId="7" borderId="1" xfId="0" applyFill="1" applyBorder="1"/>
    <xf numFmtId="0" fontId="16" fillId="0" borderId="0" xfId="0" applyFont="1" applyAlignment="1">
      <alignment wrapText="1"/>
    </xf>
    <xf numFmtId="0" fontId="0" fillId="0" borderId="0" xfId="0" applyAlignment="1">
      <alignment wrapText="1"/>
    </xf>
    <xf numFmtId="9" fontId="20" fillId="0" borderId="1" xfId="1" applyFont="1" applyBorder="1" applyAlignment="1" applyProtection="1">
      <alignment wrapText="1"/>
    </xf>
    <xf numFmtId="9" fontId="0" fillId="0" borderId="1" xfId="1" applyFont="1" applyBorder="1" applyAlignment="1" applyProtection="1">
      <alignment wrapText="1"/>
    </xf>
    <xf numFmtId="0" fontId="22" fillId="0" borderId="0" xfId="0" applyFont="1" applyAlignment="1">
      <alignment horizontal="left"/>
    </xf>
    <xf numFmtId="0" fontId="25" fillId="7" borderId="3" xfId="0" applyFont="1" applyFill="1" applyBorder="1" applyAlignment="1">
      <alignment horizontal="center" vertical="top"/>
    </xf>
    <xf numFmtId="0" fontId="25" fillId="7" borderId="4" xfId="0" applyFont="1" applyFill="1" applyBorder="1" applyAlignment="1">
      <alignment horizontal="center" vertical="top"/>
    </xf>
    <xf numFmtId="0" fontId="25" fillId="7" borderId="1" xfId="0" applyFont="1" applyFill="1" applyBorder="1" applyAlignment="1">
      <alignment horizontal="center" vertical="top"/>
    </xf>
    <xf numFmtId="0" fontId="18" fillId="0" borderId="0" xfId="0" applyFont="1" applyAlignment="1">
      <alignment vertical="center" wrapText="1"/>
    </xf>
    <xf numFmtId="0" fontId="13" fillId="0" borderId="0" xfId="0" applyFont="1" applyAlignment="1">
      <alignment vertical="center" wrapText="1"/>
    </xf>
    <xf numFmtId="164" fontId="20" fillId="0" borderId="2" xfId="0" applyNumberFormat="1" applyFont="1" applyBorder="1" applyAlignment="1">
      <alignment horizontal="center" vertical="center"/>
    </xf>
    <xf numFmtId="164" fontId="20" fillId="0" borderId="3" xfId="0" applyNumberFormat="1" applyFont="1" applyBorder="1" applyAlignment="1">
      <alignment horizontal="center" vertical="center"/>
    </xf>
    <xf numFmtId="164" fontId="20" fillId="0" borderId="4" xfId="0" applyNumberFormat="1" applyFont="1" applyBorder="1" applyAlignment="1">
      <alignment horizontal="center" vertical="center"/>
    </xf>
    <xf numFmtId="9" fontId="20" fillId="0" borderId="1" xfId="1" applyFont="1" applyBorder="1" applyAlignment="1" applyProtection="1">
      <alignment horizontal="center" vertical="center"/>
    </xf>
    <xf numFmtId="1" fontId="20" fillId="0" borderId="11" xfId="0" applyNumberFormat="1" applyFont="1" applyBorder="1" applyAlignment="1">
      <alignment horizontal="center" vertical="center"/>
    </xf>
    <xf numFmtId="1" fontId="20" fillId="0" borderId="12" xfId="0" applyNumberFormat="1" applyFont="1" applyBorder="1" applyAlignment="1">
      <alignment horizontal="center" vertical="center"/>
    </xf>
    <xf numFmtId="1" fontId="20" fillId="0" borderId="8" xfId="0" applyNumberFormat="1" applyFont="1" applyBorder="1" applyAlignment="1">
      <alignment horizontal="center" vertical="center"/>
    </xf>
    <xf numFmtId="1" fontId="20" fillId="0" borderId="2" xfId="0" applyNumberFormat="1" applyFont="1" applyBorder="1" applyAlignment="1">
      <alignment horizontal="center" vertical="center"/>
    </xf>
    <xf numFmtId="1" fontId="20" fillId="0" borderId="3" xfId="0" applyNumberFormat="1" applyFont="1" applyBorder="1" applyAlignment="1">
      <alignment horizontal="center" vertical="center"/>
    </xf>
    <xf numFmtId="1" fontId="20" fillId="0" borderId="4" xfId="0" applyNumberFormat="1" applyFont="1" applyBorder="1" applyAlignment="1">
      <alignment horizontal="center" vertical="center"/>
    </xf>
    <xf numFmtId="2" fontId="20" fillId="0" borderId="2" xfId="0" applyNumberFormat="1" applyFont="1" applyBorder="1" applyAlignment="1">
      <alignment horizontal="center" vertical="center"/>
    </xf>
    <xf numFmtId="2" fontId="20" fillId="0" borderId="3" xfId="0" applyNumberFormat="1" applyFont="1" applyBorder="1" applyAlignment="1">
      <alignment horizontal="center" vertical="center"/>
    </xf>
    <xf numFmtId="2" fontId="20" fillId="0" borderId="4" xfId="0" applyNumberFormat="1" applyFont="1" applyBorder="1" applyAlignment="1">
      <alignment horizontal="center" vertical="center"/>
    </xf>
    <xf numFmtId="9"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164" fontId="20" fillId="0" borderId="13" xfId="0" applyNumberFormat="1" applyFont="1" applyBorder="1" applyAlignment="1">
      <alignment horizontal="center" vertical="center"/>
    </xf>
    <xf numFmtId="164" fontId="20" fillId="0" borderId="0" xfId="0" applyNumberFormat="1" applyFont="1" applyAlignment="1">
      <alignment horizontal="center" vertical="center"/>
    </xf>
    <xf numFmtId="164" fontId="20" fillId="0" borderId="7" xfId="0" applyNumberFormat="1" applyFont="1" applyBorder="1" applyAlignment="1">
      <alignment horizontal="center" vertical="center"/>
    </xf>
    <xf numFmtId="0" fontId="0" fillId="0" borderId="1" xfId="0" applyBorder="1" applyAlignment="1">
      <alignment horizontal="center" vertical="center"/>
    </xf>
    <xf numFmtId="0" fontId="30" fillId="5" borderId="0" xfId="0" applyFont="1" applyFill="1" applyAlignment="1">
      <alignment vertical="center" wrapText="1"/>
    </xf>
    <xf numFmtId="0" fontId="0" fillId="0" borderId="0" xfId="0" applyAlignment="1">
      <alignment vertical="center"/>
    </xf>
    <xf numFmtId="0" fontId="25" fillId="7" borderId="2" xfId="0" applyFont="1" applyFill="1" applyBorder="1" applyAlignment="1">
      <alignment horizontal="center" vertical="top"/>
    </xf>
    <xf numFmtId="0" fontId="28" fillId="0" borderId="0" xfId="0" applyFont="1" applyAlignment="1">
      <alignment horizontal="left"/>
    </xf>
    <xf numFmtId="0" fontId="5" fillId="0" borderId="0" xfId="0" applyFont="1"/>
    <xf numFmtId="0" fontId="16" fillId="0" borderId="0" xfId="0" applyFont="1" applyAlignment="1">
      <alignment horizontal="left" vertical="center" wrapText="1"/>
    </xf>
    <xf numFmtId="14" fontId="28" fillId="0" borderId="0" xfId="0" applyNumberFormat="1" applyFont="1" applyAlignment="1">
      <alignment horizontal="left" vertical="center" wrapText="1"/>
    </xf>
  </cellXfs>
  <cellStyles count="4">
    <cellStyle name="Normal" xfId="0" builtinId="0"/>
    <cellStyle name="Normal 2" xfId="2" xr:uid="{A4F21358-CA0C-4F6F-9F2A-489BAB468A41}"/>
    <cellStyle name="Normal 3" xfId="3" xr:uid="{A350A2B2-EFA1-4F37-B808-E28A0DED19C3}"/>
    <cellStyle name="Procent" xfId="1" builtinId="5"/>
  </cellStyles>
  <dxfs count="4">
    <dxf>
      <font>
        <sz val="11"/>
        <color theme="0" tint="-0.499984740745262"/>
        <name val="Calibri"/>
        <family val="2"/>
        <scheme val="minor"/>
      </font>
      <fill>
        <patternFill patternType="solid">
          <bgColor theme="0" tint="-0.14996795556505021"/>
        </patternFill>
      </fill>
    </dxf>
    <dxf>
      <font>
        <sz val="11"/>
        <color rgb="FF9C0006"/>
        <name val="Calibri"/>
        <family val="2"/>
        <scheme val="minor"/>
      </font>
      <fill>
        <patternFill patternType="solid">
          <bgColor rgb="FFFFC7CE"/>
        </patternFill>
      </fill>
    </dxf>
    <dxf>
      <font>
        <sz val="11"/>
        <color theme="0" tint="-0.499984740745262"/>
        <name val="Calibri"/>
        <family val="2"/>
        <scheme val="minor"/>
      </font>
      <fill>
        <patternFill patternType="solid">
          <bgColor theme="0" tint="-0.14996795556505021"/>
        </patternFill>
      </fill>
    </dxf>
    <dxf>
      <numFmt numFmtId="170"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jpe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8</xdr:col>
      <xdr:colOff>84094</xdr:colOff>
      <xdr:row>0</xdr:row>
      <xdr:rowOff>9526</xdr:rowOff>
    </xdr:from>
    <xdr:to>
      <xdr:col>12</xdr:col>
      <xdr:colOff>503428</xdr:colOff>
      <xdr:row>8</xdr:row>
      <xdr:rowOff>180975</xdr:rowOff>
    </xdr:to>
    <xdr:pic>
      <xdr:nvPicPr>
        <xdr:cNvPr id="3" name="Bildobjekt 2">
          <a:extLst>
            <a:ext uri="{FF2B5EF4-FFF2-40B4-BE49-F238E27FC236}">
              <a16:creationId xmlns:a16="http://schemas.microsoft.com/office/drawing/2014/main" id="{8D7F6F5F-901D-4211-11EB-6AB3C58DF27A}"/>
            </a:ext>
          </a:extLst>
        </xdr:cNvPr>
        <xdr:cNvPicPr>
          <a:picLocks noChangeAspect="1"/>
        </xdr:cNvPicPr>
      </xdr:nvPicPr>
      <xdr:blipFill>
        <a:blip xmlns:r="http://schemas.openxmlformats.org/officeDocument/2006/relationships" r:embed="rId1"/>
        <a:stretch>
          <a:fillRect/>
        </a:stretch>
      </xdr:blipFill>
      <xdr:spPr>
        <a:xfrm>
          <a:off x="6989719" y="9526"/>
          <a:ext cx="2248134" cy="2009774"/>
        </a:xfrm>
        <a:prstGeom prst="rect">
          <a:avLst/>
        </a:prstGeom>
      </xdr:spPr>
    </xdr:pic>
    <xdr:clientData/>
  </xdr:twoCellAnchor>
  <xdr:twoCellAnchor editAs="oneCell">
    <xdr:from>
      <xdr:col>6</xdr:col>
      <xdr:colOff>276225</xdr:colOff>
      <xdr:row>8</xdr:row>
      <xdr:rowOff>123825</xdr:rowOff>
    </xdr:from>
    <xdr:to>
      <xdr:col>7</xdr:col>
      <xdr:colOff>105047</xdr:colOff>
      <xdr:row>10</xdr:row>
      <xdr:rowOff>76200</xdr:rowOff>
    </xdr:to>
    <xdr:pic>
      <xdr:nvPicPr>
        <xdr:cNvPr id="12" name="Bild 11" descr="Lastbil med hel fyllning">
          <a:extLst>
            <a:ext uri="{FF2B5EF4-FFF2-40B4-BE49-F238E27FC236}">
              <a16:creationId xmlns:a16="http://schemas.microsoft.com/office/drawing/2014/main" id="{15816B7C-9297-4AC8-944E-8C96A0CC5B7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172200" y="1962150"/>
          <a:ext cx="333647" cy="333375"/>
        </a:xfrm>
        <a:prstGeom prst="rect">
          <a:avLst/>
        </a:prstGeom>
      </xdr:spPr>
    </xdr:pic>
    <xdr:clientData/>
  </xdr:twoCellAnchor>
  <xdr:twoCellAnchor editAs="oneCell">
    <xdr:from>
      <xdr:col>9</xdr:col>
      <xdr:colOff>66303</xdr:colOff>
      <xdr:row>6</xdr:row>
      <xdr:rowOff>152400</xdr:rowOff>
    </xdr:from>
    <xdr:to>
      <xdr:col>11</xdr:col>
      <xdr:colOff>285478</xdr:colOff>
      <xdr:row>9</xdr:row>
      <xdr:rowOff>0</xdr:rowOff>
    </xdr:to>
    <xdr:pic>
      <xdr:nvPicPr>
        <xdr:cNvPr id="16" name="Picture 3119">
          <a:extLst>
            <a:ext uri="{FF2B5EF4-FFF2-40B4-BE49-F238E27FC236}">
              <a16:creationId xmlns:a16="http://schemas.microsoft.com/office/drawing/2014/main" id="{787B9F55-5B91-4AF6-B349-2ACAF3182D5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91028" y="1609725"/>
          <a:ext cx="1133575"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1781175</xdr:colOff>
      <xdr:row>3</xdr:row>
      <xdr:rowOff>180975</xdr:rowOff>
    </xdr:from>
    <xdr:to>
      <xdr:col>0</xdr:col>
      <xdr:colOff>2705100</xdr:colOff>
      <xdr:row>10</xdr:row>
      <xdr:rowOff>104775</xdr:rowOff>
    </xdr:to>
    <xdr:cxnSp macro="">
      <xdr:nvCxnSpPr>
        <xdr:cNvPr id="5" name="Rak pilkoppling 4">
          <a:extLst>
            <a:ext uri="{FF2B5EF4-FFF2-40B4-BE49-F238E27FC236}">
              <a16:creationId xmlns:a16="http://schemas.microsoft.com/office/drawing/2014/main" id="{72CE18D4-49D9-06B6-BFC0-E583060FD894}"/>
            </a:ext>
          </a:extLst>
        </xdr:cNvPr>
        <xdr:cNvCxnSpPr/>
      </xdr:nvCxnSpPr>
      <xdr:spPr>
        <a:xfrm flipV="1">
          <a:off x="1781175" y="1066800"/>
          <a:ext cx="923925" cy="1257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1781175</xdr:colOff>
      <xdr:row>10</xdr:row>
      <xdr:rowOff>95250</xdr:rowOff>
    </xdr:from>
    <xdr:to>
      <xdr:col>1</xdr:col>
      <xdr:colOff>485775</xdr:colOff>
      <xdr:row>15</xdr:row>
      <xdr:rowOff>190500</xdr:rowOff>
    </xdr:to>
    <xdr:cxnSp macro="">
      <xdr:nvCxnSpPr>
        <xdr:cNvPr id="13" name="Rak pilkoppling 12">
          <a:extLst>
            <a:ext uri="{FF2B5EF4-FFF2-40B4-BE49-F238E27FC236}">
              <a16:creationId xmlns:a16="http://schemas.microsoft.com/office/drawing/2014/main" id="{F03F47DE-CFF6-7D59-9A7B-9BDAB91DD7E3}"/>
            </a:ext>
          </a:extLst>
        </xdr:cNvPr>
        <xdr:cNvCxnSpPr/>
      </xdr:nvCxnSpPr>
      <xdr:spPr>
        <a:xfrm>
          <a:off x="1781175" y="2314575"/>
          <a:ext cx="1447800" cy="1809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33</xdr:col>
      <xdr:colOff>161925</xdr:colOff>
      <xdr:row>0</xdr:row>
      <xdr:rowOff>0</xdr:rowOff>
    </xdr:from>
    <xdr:to>
      <xdr:col>34</xdr:col>
      <xdr:colOff>8456</xdr:colOff>
      <xdr:row>2</xdr:row>
      <xdr:rowOff>105915</xdr:rowOff>
    </xdr:to>
    <xdr:sp macro="" textlink="">
      <xdr:nvSpPr>
        <xdr:cNvPr id="2" name="AutoShape 15">
          <a:extLst>
            <a:ext uri="{FF2B5EF4-FFF2-40B4-BE49-F238E27FC236}">
              <a16:creationId xmlns:a16="http://schemas.microsoft.com/office/drawing/2014/main" id="{274494B9-210A-4602-9886-EBAA115769EF}"/>
            </a:ext>
          </a:extLst>
        </xdr:cNvPr>
        <xdr:cNvSpPr>
          <a:spLocks noChangeAspect="1" noChangeArrowheads="1"/>
        </xdr:cNvSpPr>
      </xdr:nvSpPr>
      <xdr:spPr bwMode="auto">
        <a:xfrm>
          <a:off x="7143750" y="3248025"/>
          <a:ext cx="417396" cy="1669557"/>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23</xdr:col>
      <xdr:colOff>84667</xdr:colOff>
      <xdr:row>0</xdr:row>
      <xdr:rowOff>0</xdr:rowOff>
    </xdr:from>
    <xdr:ext cx="184731" cy="264560"/>
    <xdr:sp macro="" textlink="">
      <xdr:nvSpPr>
        <xdr:cNvPr id="3" name="textruta 11">
          <a:extLst>
            <a:ext uri="{FF2B5EF4-FFF2-40B4-BE49-F238E27FC236}">
              <a16:creationId xmlns:a16="http://schemas.microsoft.com/office/drawing/2014/main" id="{F079F794-E3FA-4BEA-9D24-90D08579954A}"/>
            </a:ext>
          </a:extLst>
        </xdr:cNvPr>
        <xdr:cNvSpPr txBox="1"/>
      </xdr:nvSpPr>
      <xdr:spPr>
        <a:xfrm>
          <a:off x="5256742" y="30489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editAs="oneCell">
    <xdr:from>
      <xdr:col>12</xdr:col>
      <xdr:colOff>0</xdr:colOff>
      <xdr:row>0</xdr:row>
      <xdr:rowOff>0</xdr:rowOff>
    </xdr:from>
    <xdr:to>
      <xdr:col>13</xdr:col>
      <xdr:colOff>1</xdr:colOff>
      <xdr:row>0</xdr:row>
      <xdr:rowOff>321855</xdr:rowOff>
    </xdr:to>
    <xdr:sp macro="" textlink="">
      <xdr:nvSpPr>
        <xdr:cNvPr id="6" name="AutoShape 23">
          <a:extLst>
            <a:ext uri="{FF2B5EF4-FFF2-40B4-BE49-F238E27FC236}">
              <a16:creationId xmlns:a16="http://schemas.microsoft.com/office/drawing/2014/main" id="{46A5E31F-91A6-4BEC-AB12-08F0BD84F0A8}"/>
            </a:ext>
          </a:extLst>
        </xdr:cNvPr>
        <xdr:cNvSpPr>
          <a:spLocks noChangeAspect="1" noChangeArrowheads="1"/>
        </xdr:cNvSpPr>
      </xdr:nvSpPr>
      <xdr:spPr bwMode="auto">
        <a:xfrm>
          <a:off x="2733675" y="5712278"/>
          <a:ext cx="180976" cy="3294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23</xdr:col>
      <xdr:colOff>84667</xdr:colOff>
      <xdr:row>44</xdr:row>
      <xdr:rowOff>0</xdr:rowOff>
    </xdr:from>
    <xdr:ext cx="184731" cy="264560"/>
    <xdr:sp macro="" textlink="">
      <xdr:nvSpPr>
        <xdr:cNvPr id="3102" name="textruta 11">
          <a:extLst>
            <a:ext uri="{FF2B5EF4-FFF2-40B4-BE49-F238E27FC236}">
              <a16:creationId xmlns:a16="http://schemas.microsoft.com/office/drawing/2014/main" id="{CF6D59D6-7A85-4953-9F9D-05D858476C16}"/>
            </a:ext>
          </a:extLst>
        </xdr:cNvPr>
        <xdr:cNvSpPr txBox="1"/>
      </xdr:nvSpPr>
      <xdr:spPr>
        <a:xfrm>
          <a:off x="5256742" y="9761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v-SE" sz="1100"/>
        </a:p>
      </xdr:txBody>
    </xdr:sp>
    <xdr:clientData/>
  </xdr:oneCellAnchor>
  <xdr:twoCellAnchor>
    <xdr:from>
      <xdr:col>22</xdr:col>
      <xdr:colOff>2845</xdr:colOff>
      <xdr:row>40</xdr:row>
      <xdr:rowOff>189302</xdr:rowOff>
    </xdr:from>
    <xdr:to>
      <xdr:col>42</xdr:col>
      <xdr:colOff>47625</xdr:colOff>
      <xdr:row>43</xdr:row>
      <xdr:rowOff>44904</xdr:rowOff>
    </xdr:to>
    <xdr:sp macro="" textlink="">
      <xdr:nvSpPr>
        <xdr:cNvPr id="3103" name="textruta 12">
          <a:extLst>
            <a:ext uri="{FF2B5EF4-FFF2-40B4-BE49-F238E27FC236}">
              <a16:creationId xmlns:a16="http://schemas.microsoft.com/office/drawing/2014/main" id="{B09A0F90-B27C-4C96-8DD2-CE8158BC81BD}"/>
            </a:ext>
          </a:extLst>
        </xdr:cNvPr>
        <xdr:cNvSpPr txBox="1"/>
      </xdr:nvSpPr>
      <xdr:spPr>
        <a:xfrm>
          <a:off x="4479595" y="9537409"/>
          <a:ext cx="4072494" cy="4543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Huvudsaklig marknad är Sverige, men viss export förekommer.</a:t>
          </a:r>
        </a:p>
      </xdr:txBody>
    </xdr:sp>
    <xdr:clientData/>
  </xdr:twoCellAnchor>
  <xdr:twoCellAnchor>
    <xdr:from>
      <xdr:col>21</xdr:col>
      <xdr:colOff>123072</xdr:colOff>
      <xdr:row>47</xdr:row>
      <xdr:rowOff>14103</xdr:rowOff>
    </xdr:from>
    <xdr:to>
      <xdr:col>40</xdr:col>
      <xdr:colOff>90746</xdr:colOff>
      <xdr:row>51</xdr:row>
      <xdr:rowOff>14968</xdr:rowOff>
    </xdr:to>
    <xdr:sp macro="" textlink="">
      <xdr:nvSpPr>
        <xdr:cNvPr id="3104" name="textruta 12">
          <a:extLst>
            <a:ext uri="{FF2B5EF4-FFF2-40B4-BE49-F238E27FC236}">
              <a16:creationId xmlns:a16="http://schemas.microsoft.com/office/drawing/2014/main" id="{774BA2F6-9498-46F0-8DB5-8F3EB8376098}"/>
            </a:ext>
          </a:extLst>
        </xdr:cNvPr>
        <xdr:cNvSpPr txBox="1"/>
      </xdr:nvSpPr>
      <xdr:spPr>
        <a:xfrm>
          <a:off x="4450143" y="10831782"/>
          <a:ext cx="3614389" cy="77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Referenslivslängden är normalt den samma som byggnadsverket när trä inte utsätts för väderpåverkan, som vanligtvis är sätts till 50 eller 60 år.</a:t>
          </a:r>
        </a:p>
      </xdr:txBody>
    </xdr:sp>
    <xdr:clientData/>
  </xdr:twoCellAnchor>
  <xdr:twoCellAnchor>
    <xdr:from>
      <xdr:col>0</xdr:col>
      <xdr:colOff>194734</xdr:colOff>
      <xdr:row>31</xdr:row>
      <xdr:rowOff>186871</xdr:rowOff>
    </xdr:from>
    <xdr:to>
      <xdr:col>21</xdr:col>
      <xdr:colOff>0</xdr:colOff>
      <xdr:row>39</xdr:row>
      <xdr:rowOff>122464</xdr:rowOff>
    </xdr:to>
    <xdr:sp macro="" textlink="">
      <xdr:nvSpPr>
        <xdr:cNvPr id="3113" name="textruta 7">
          <a:extLst>
            <a:ext uri="{FF2B5EF4-FFF2-40B4-BE49-F238E27FC236}">
              <a16:creationId xmlns:a16="http://schemas.microsoft.com/office/drawing/2014/main" id="{C3E4DAF0-E68F-4071-9088-9E134114ECF9}"/>
            </a:ext>
          </a:extLst>
        </xdr:cNvPr>
        <xdr:cNvSpPr txBox="1"/>
      </xdr:nvSpPr>
      <xdr:spPr>
        <a:xfrm>
          <a:off x="194734" y="7507514"/>
          <a:ext cx="4132337" cy="1663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EPD</a:t>
          </a:r>
          <a:r>
            <a:rPr lang="sv-SE" sz="1100" baseline="0">
              <a:solidFill>
                <a:schemeClr val="dk1"/>
              </a:solidFill>
              <a:latin typeface="Arial" panose="020B0604020202020204" pitchFamily="34" charset="0"/>
              <a:ea typeface="+mn-ea"/>
              <a:cs typeface="Arial" panose="020B0604020202020204" pitchFamily="34" charset="0"/>
            </a:rPr>
            <a:t> enligt STAK EPD-mall är anpassad för att erhålla reprsentativa miljödata för f</a:t>
          </a:r>
          <a:r>
            <a:rPr lang="sv-SE" sz="1100">
              <a:solidFill>
                <a:schemeClr val="dk1"/>
              </a:solidFill>
              <a:latin typeface="Arial" panose="020B0604020202020204" pitchFamily="34" charset="0"/>
              <a:ea typeface="+mn-ea"/>
              <a:cs typeface="Arial" panose="020B0604020202020204" pitchFamily="34" charset="0"/>
            </a:rPr>
            <a:t>örtillverkade sammansatta</a:t>
          </a:r>
          <a:r>
            <a:rPr lang="sv-SE" sz="1100" baseline="0">
              <a:solidFill>
                <a:schemeClr val="dk1"/>
              </a:solidFill>
              <a:latin typeface="Arial" panose="020B0604020202020204" pitchFamily="34" charset="0"/>
              <a:ea typeface="+mn-ea"/>
              <a:cs typeface="Arial" panose="020B0604020202020204" pitchFamily="34" charset="0"/>
            </a:rPr>
            <a:t> takstolar eller andra </a:t>
          </a:r>
          <a:r>
            <a:rPr lang="sv-SE" sz="1100">
              <a:solidFill>
                <a:schemeClr val="dk1"/>
              </a:solidFill>
              <a:latin typeface="Arial" panose="020B0604020202020204" pitchFamily="34" charset="0"/>
              <a:ea typeface="+mn-ea"/>
              <a:cs typeface="Arial" panose="020B0604020202020204" pitchFamily="34" charset="0"/>
            </a:rPr>
            <a:t>träkonstruktioner som tillverkas genom att kapa inköpt hyvlat virke och sätt samman dessa. Deklarationen är </a:t>
          </a:r>
          <a:r>
            <a:rPr lang="sv-SE" sz="1100" baseline="0">
              <a:solidFill>
                <a:schemeClr val="dk1"/>
              </a:solidFill>
              <a:latin typeface="Arial" panose="020B0604020202020204" pitchFamily="34" charset="0"/>
              <a:ea typeface="+mn-ea"/>
              <a:cs typeface="Arial" panose="020B0604020202020204" pitchFamily="34" charset="0"/>
            </a:rPr>
            <a:t> representativ för alla typer av kapat virke som måttanpassas enligt kundens </a:t>
          </a:r>
          <a:r>
            <a:rPr lang="sv-SE" sz="1100">
              <a:solidFill>
                <a:schemeClr val="dk1"/>
              </a:solidFill>
              <a:latin typeface="Arial" panose="020B0604020202020204" pitchFamily="34" charset="0"/>
              <a:ea typeface="+mn-ea"/>
              <a:cs typeface="Arial" panose="020B0604020202020204" pitchFamily="34" charset="0"/>
            </a:rPr>
            <a:t>önskemål såsom</a:t>
          </a:r>
          <a:r>
            <a:rPr lang="sv-SE" sz="1100" baseline="0">
              <a:solidFill>
                <a:schemeClr val="dk1"/>
              </a:solidFill>
              <a:latin typeface="Arial" panose="020B0604020202020204" pitchFamily="34" charset="0"/>
              <a:ea typeface="+mn-ea"/>
              <a:cs typeface="Arial" panose="020B0604020202020204" pitchFamily="34" charset="0"/>
            </a:rPr>
            <a:t> </a:t>
          </a:r>
          <a:r>
            <a:rPr lang="sv-SE" sz="1100">
              <a:solidFill>
                <a:schemeClr val="dk1"/>
              </a:solidFill>
              <a:latin typeface="Arial" panose="020B0604020202020204" pitchFamily="34" charset="0"/>
              <a:ea typeface="+mn-ea"/>
              <a:cs typeface="Arial" panose="020B0604020202020204" pitchFamily="34" charset="0"/>
            </a:rPr>
            <a:t>färdigkapad stomme.</a:t>
          </a:r>
          <a:br>
            <a:rPr lang="sv-SE" sz="1100">
              <a:solidFill>
                <a:schemeClr val="dk1"/>
              </a:solidFill>
              <a:latin typeface="Arial" panose="020B0604020202020204" pitchFamily="34" charset="0"/>
              <a:ea typeface="+mn-ea"/>
              <a:cs typeface="Arial" panose="020B0604020202020204" pitchFamily="34" charset="0"/>
            </a:rPr>
          </a:br>
          <a:endParaRPr lang="sv-SE" sz="1100">
            <a:solidFill>
              <a:schemeClr val="dk1"/>
            </a:solidFill>
            <a:latin typeface="Arial" panose="020B0604020202020204" pitchFamily="34" charset="0"/>
            <a:ea typeface="+mn-ea"/>
            <a:cs typeface="Arial" panose="020B0604020202020204" pitchFamily="34" charset="0"/>
          </a:endParaRPr>
        </a:p>
      </xdr:txBody>
    </xdr:sp>
    <xdr:clientData/>
  </xdr:twoCellAnchor>
  <xdr:oneCellAnchor>
    <xdr:from>
      <xdr:col>0</xdr:col>
      <xdr:colOff>211667</xdr:colOff>
      <xdr:row>40</xdr:row>
      <xdr:rowOff>163287</xdr:rowOff>
    </xdr:from>
    <xdr:ext cx="4378474" cy="857250"/>
    <xdr:sp macro="" textlink="">
      <xdr:nvSpPr>
        <xdr:cNvPr id="3114" name="textruta 9">
          <a:extLst>
            <a:ext uri="{FF2B5EF4-FFF2-40B4-BE49-F238E27FC236}">
              <a16:creationId xmlns:a16="http://schemas.microsoft.com/office/drawing/2014/main" id="{22268BF6-96DF-4626-9EB6-9B92D06390CF}"/>
            </a:ext>
          </a:extLst>
        </xdr:cNvPr>
        <xdr:cNvSpPr txBox="1"/>
      </xdr:nvSpPr>
      <xdr:spPr>
        <a:xfrm>
          <a:off x="211667" y="9511394"/>
          <a:ext cx="4378474" cy="857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ysClr val="windowText" lastClr="000000"/>
              </a:solidFill>
              <a:latin typeface="Arial" panose="020B0604020202020204" pitchFamily="34" charset="0"/>
              <a:ea typeface="+mn-ea"/>
              <a:cs typeface="Arial" panose="020B0604020202020204" pitchFamily="34" charset="0"/>
            </a:rPr>
            <a:t>Produktionen baseras på dimensionerinmgsberäkningarna av</a:t>
          </a:r>
          <a:r>
            <a:rPr lang="sv-SE" sz="1100" baseline="0">
              <a:solidFill>
                <a:sysClr val="windowText" lastClr="000000"/>
              </a:solidFill>
              <a:latin typeface="Arial" panose="020B0604020202020204" pitchFamily="34" charset="0"/>
              <a:ea typeface="+mn-ea"/>
              <a:cs typeface="Arial" panose="020B0604020202020204" pitchFamily="34" charset="0"/>
            </a:rPr>
            <a:t> </a:t>
          </a:r>
          <a:r>
            <a:rPr lang="sv-SE" sz="1100">
              <a:solidFill>
                <a:sysClr val="windowText" lastClr="000000"/>
              </a:solidFill>
              <a:latin typeface="Arial" panose="020B0604020202020204" pitchFamily="34" charset="0"/>
              <a:ea typeface="+mn-ea"/>
              <a:cs typeface="Arial" panose="020B0604020202020204" pitchFamily="34" charset="0"/>
            </a:rPr>
            <a:t>takstolar eller ritningunderlag för färdigkapat virke. Virket optimeras för att få minimalt med spill. Samtliga leverade</a:t>
          </a:r>
          <a:r>
            <a:rPr lang="sv-SE" sz="1100" baseline="0">
              <a:solidFill>
                <a:sysClr val="windowText" lastClr="000000"/>
              </a:solidFill>
              <a:latin typeface="Arial" panose="020B0604020202020204" pitchFamily="34" charset="0"/>
              <a:ea typeface="+mn-ea"/>
              <a:cs typeface="Arial" panose="020B0604020202020204" pitchFamily="34" charset="0"/>
            </a:rPr>
            <a:t> delar</a:t>
          </a:r>
          <a:r>
            <a:rPr lang="sv-SE" sz="1100">
              <a:solidFill>
                <a:sysClr val="windowText" lastClr="000000"/>
              </a:solidFill>
              <a:latin typeface="Arial" panose="020B0604020202020204" pitchFamily="34" charset="0"/>
              <a:ea typeface="+mn-ea"/>
              <a:cs typeface="Arial" panose="020B0604020202020204" pitchFamily="34" charset="0"/>
            </a:rPr>
            <a:t> märks upp i processen och levereras med en montageritning.</a:t>
          </a: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ysClr val="windowText" lastClr="000000"/>
            </a:solidFill>
            <a:latin typeface="Arial" panose="020B0604020202020204" pitchFamily="34" charset="0"/>
            <a:ea typeface="+mn-ea"/>
            <a:cs typeface="Arial" panose="020B0604020202020204" pitchFamily="34" charset="0"/>
          </a:endParaRPr>
        </a:p>
      </xdr:txBody>
    </xdr:sp>
    <xdr:clientData/>
  </xdr:oneCellAnchor>
  <xdr:twoCellAnchor>
    <xdr:from>
      <xdr:col>21</xdr:col>
      <xdr:colOff>118532</xdr:colOff>
      <xdr:row>31</xdr:row>
      <xdr:rowOff>178404</xdr:rowOff>
    </xdr:from>
    <xdr:to>
      <xdr:col>42</xdr:col>
      <xdr:colOff>13606</xdr:colOff>
      <xdr:row>40</xdr:row>
      <xdr:rowOff>13608</xdr:rowOff>
    </xdr:to>
    <xdr:sp macro="" textlink="">
      <xdr:nvSpPr>
        <xdr:cNvPr id="3115" name="textruta 10">
          <a:extLst>
            <a:ext uri="{FF2B5EF4-FFF2-40B4-BE49-F238E27FC236}">
              <a16:creationId xmlns:a16="http://schemas.microsoft.com/office/drawing/2014/main" id="{1E2D3950-6503-4ACF-8FFB-DB274B6E73E5}"/>
            </a:ext>
          </a:extLst>
        </xdr:cNvPr>
        <xdr:cNvSpPr txBox="1"/>
      </xdr:nvSpPr>
      <xdr:spPr>
        <a:xfrm>
          <a:off x="4445603" y="7499047"/>
          <a:ext cx="4072467" cy="1862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sv-SE" sz="1100">
              <a:solidFill>
                <a:schemeClr val="dk1"/>
              </a:solidFill>
              <a:latin typeface="Arial" panose="020B0604020202020204" pitchFamily="34" charset="0"/>
              <a:ea typeface="+mn-ea"/>
              <a:cs typeface="Arial" panose="020B0604020202020204" pitchFamily="34" charset="0"/>
            </a:rPr>
            <a:t>Hyvlat konstruktionsvirket som används till färdigkapat</a:t>
          </a:r>
          <a:r>
            <a:rPr lang="sv-SE" sz="1100" baseline="0">
              <a:solidFill>
                <a:schemeClr val="dk1"/>
              </a:solidFill>
              <a:latin typeface="Arial" panose="020B0604020202020204" pitchFamily="34" charset="0"/>
              <a:ea typeface="+mn-ea"/>
              <a:cs typeface="Arial" panose="020B0604020202020204" pitchFamily="34" charset="0"/>
            </a:rPr>
            <a:t> och</a:t>
          </a:r>
          <a:r>
            <a:rPr lang="sv-SE" sz="1100">
              <a:solidFill>
                <a:schemeClr val="dk1"/>
              </a:solidFill>
              <a:latin typeface="Arial" panose="020B0604020202020204" pitchFamily="34" charset="0"/>
              <a:ea typeface="+mn-ea"/>
              <a:cs typeface="Arial" panose="020B0604020202020204" pitchFamily="34" charset="0"/>
            </a:rPr>
            <a:t> träelementen är tillverkat enligt EN 14081 - Hållfasthets-graderat konstruktionsvirke med rektangulärt tvärsnitt.</a:t>
          </a:r>
          <a:br>
            <a:rPr lang="sv-SE"/>
          </a:br>
          <a:r>
            <a:rPr lang="sv-SE" sz="1100">
              <a:solidFill>
                <a:schemeClr val="dk1"/>
              </a:solidFill>
              <a:latin typeface="Arial" panose="020B0604020202020204" pitchFamily="34" charset="0"/>
              <a:ea typeface="+mn-ea"/>
              <a:cs typeface="Arial" panose="020B0604020202020204" pitchFamily="34" charset="0"/>
            </a:rPr>
            <a:t>Ett svenskt medelvärde för rå-torrdensiten för gran är 384 kg/m</a:t>
          </a:r>
          <a:r>
            <a:rPr lang="sv-SE" sz="1100" baseline="30000">
              <a:solidFill>
                <a:schemeClr val="dk1"/>
              </a:solidFill>
              <a:latin typeface="Arial" panose="020B0604020202020204" pitchFamily="34" charset="0"/>
              <a:ea typeface="+mn-ea"/>
              <a:cs typeface="Arial" panose="020B0604020202020204" pitchFamily="34" charset="0"/>
            </a:rPr>
            <a:t>3</a:t>
          </a:r>
          <a:r>
            <a:rPr lang="sv-SE" sz="1100">
              <a:solidFill>
                <a:schemeClr val="dk1"/>
              </a:solidFill>
              <a:latin typeface="Arial" panose="020B0604020202020204" pitchFamily="34" charset="0"/>
              <a:ea typeface="+mn-ea"/>
              <a:cs typeface="Arial" panose="020B0604020202020204" pitchFamily="34" charset="0"/>
            </a:rPr>
            <a:t>  (467 </a:t>
          </a:r>
          <a:r>
            <a:rPr lang="sv-SE" sz="1100">
              <a:solidFill>
                <a:schemeClr val="dk1"/>
              </a:solidFill>
              <a:effectLst/>
              <a:latin typeface="Arial" panose="020B0604020202020204" pitchFamily="34" charset="0"/>
              <a:ea typeface="+mn-ea"/>
              <a:cs typeface="Arial" panose="020B0604020202020204" pitchFamily="34" charset="0"/>
            </a:rPr>
            <a:t>kg/m</a:t>
          </a:r>
          <a:r>
            <a:rPr lang="sv-SE" sz="1100" baseline="30000">
              <a:solidFill>
                <a:schemeClr val="dk1"/>
              </a:solidFill>
              <a:effectLst/>
              <a:latin typeface="Arial" panose="020B0604020202020204" pitchFamily="34" charset="0"/>
              <a:ea typeface="+mn-ea"/>
              <a:cs typeface="Arial" panose="020B0604020202020204" pitchFamily="34" charset="0"/>
            </a:rPr>
            <a:t>3</a:t>
          </a:r>
          <a:r>
            <a:rPr lang="sv-SE" sz="1100">
              <a:solidFill>
                <a:schemeClr val="dk1"/>
              </a:solidFill>
              <a:effectLst/>
              <a:latin typeface="Arial" panose="020B0604020202020204" pitchFamily="34" charset="0"/>
              <a:ea typeface="+mn-ea"/>
              <a:cs typeface="Arial" panose="020B0604020202020204" pitchFamily="34" charset="0"/>
            </a:rPr>
            <a:t> </a:t>
          </a:r>
          <a:r>
            <a:rPr lang="sv-SE" sz="1100">
              <a:solidFill>
                <a:schemeClr val="dk1"/>
              </a:solidFill>
              <a:latin typeface="Arial" panose="020B0604020202020204" pitchFamily="34" charset="0"/>
              <a:ea typeface="+mn-ea"/>
              <a:cs typeface="Arial" panose="020B0604020202020204" pitchFamily="34" charset="0"/>
            </a:rPr>
            <a:t>aktuell densitet) och används här för att beräkna virkets biogena kolinnehåll och leveransdensiteten, dvs inklusive vatten enligt aktuell fukthalt</a:t>
          </a:r>
          <a:r>
            <a:rPr lang="sv-SE" sz="1100">
              <a:solidFill>
                <a:schemeClr val="dk1"/>
              </a:solidFill>
              <a:effectLst/>
              <a:latin typeface="+mn-lt"/>
              <a:ea typeface="+mn-ea"/>
              <a:cs typeface="+mn-cs"/>
            </a:rPr>
            <a:t>.</a:t>
          </a:r>
          <a:br>
            <a:rPr lang="sv-SE" sz="1100">
              <a:solidFill>
                <a:schemeClr val="dk1"/>
              </a:solidFill>
              <a:effectLst/>
              <a:latin typeface="+mn-lt"/>
              <a:ea typeface="+mn-ea"/>
              <a:cs typeface="+mn-cs"/>
            </a:rPr>
          </a:br>
          <a:r>
            <a:rPr lang="sv-SE" sz="1100">
              <a:solidFill>
                <a:schemeClr val="dk1"/>
              </a:solidFill>
              <a:effectLst/>
              <a:latin typeface="+mn-lt"/>
              <a:ea typeface="+mn-ea"/>
              <a:cs typeface="+mn-cs"/>
            </a:rPr>
            <a:t>I konstruktionspragrammet används en transportvikt som ofta skiljer mot dennna densitet och den vikt som följer med följesedeln, men påverkan inte den beräknade klimatpåverkan.</a:t>
          </a:r>
          <a:endParaRPr lang="sv-SE">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sv-SE" sz="11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32</xdr:col>
      <xdr:colOff>94328</xdr:colOff>
      <xdr:row>2</xdr:row>
      <xdr:rowOff>371474</xdr:rowOff>
    </xdr:from>
    <xdr:to>
      <xdr:col>43</xdr:col>
      <xdr:colOff>13335</xdr:colOff>
      <xdr:row>4</xdr:row>
      <xdr:rowOff>19049</xdr:rowOff>
    </xdr:to>
    <xdr:pic>
      <xdr:nvPicPr>
        <xdr:cNvPr id="3120" name="Picture 3119">
          <a:extLst>
            <a:ext uri="{FF2B5EF4-FFF2-40B4-BE49-F238E27FC236}">
              <a16:creationId xmlns:a16="http://schemas.microsoft.com/office/drawing/2014/main" id="{9149B3AA-D8D5-FEFC-F2FD-9CCC04DF55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80853" y="1933574"/>
          <a:ext cx="2138332"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46</xdr:col>
      <xdr:colOff>1619250</xdr:colOff>
      <xdr:row>0</xdr:row>
      <xdr:rowOff>628650</xdr:rowOff>
    </xdr:from>
    <xdr:to>
      <xdr:col>46</xdr:col>
      <xdr:colOff>1628775</xdr:colOff>
      <xdr:row>2</xdr:row>
      <xdr:rowOff>266700</xdr:rowOff>
    </xdr:to>
    <xdr:cxnSp macro="">
      <xdr:nvCxnSpPr>
        <xdr:cNvPr id="10" name="Rak pilkoppling 9">
          <a:extLst>
            <a:ext uri="{FF2B5EF4-FFF2-40B4-BE49-F238E27FC236}">
              <a16:creationId xmlns:a16="http://schemas.microsoft.com/office/drawing/2014/main" id="{39D9E9A8-6A2E-8F2D-08A8-49E66ED5FF76}"/>
            </a:ext>
          </a:extLst>
        </xdr:cNvPr>
        <xdr:cNvCxnSpPr/>
      </xdr:nvCxnSpPr>
      <xdr:spPr>
        <a:xfrm>
          <a:off x="12153900" y="628650"/>
          <a:ext cx="9525" cy="12001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46</xdr:col>
      <xdr:colOff>647700</xdr:colOff>
      <xdr:row>0</xdr:row>
      <xdr:rowOff>180975</xdr:rowOff>
    </xdr:from>
    <xdr:to>
      <xdr:col>46</xdr:col>
      <xdr:colOff>1819439</xdr:colOff>
      <xdr:row>0</xdr:row>
      <xdr:rowOff>771607</xdr:rowOff>
    </xdr:to>
    <xdr:pic>
      <xdr:nvPicPr>
        <xdr:cNvPr id="11" name="Bildobjekt 10">
          <a:extLst>
            <a:ext uri="{FF2B5EF4-FFF2-40B4-BE49-F238E27FC236}">
              <a16:creationId xmlns:a16="http://schemas.microsoft.com/office/drawing/2014/main" id="{768DD7CD-B43E-FE6A-450E-6CD14725E301}"/>
            </a:ext>
          </a:extLst>
        </xdr:cNvPr>
        <xdr:cNvPicPr>
          <a:picLocks noChangeAspect="1"/>
        </xdr:cNvPicPr>
      </xdr:nvPicPr>
      <xdr:blipFill>
        <a:blip xmlns:r="http://schemas.openxmlformats.org/officeDocument/2006/relationships" r:embed="rId2"/>
        <a:stretch>
          <a:fillRect/>
        </a:stretch>
      </xdr:blipFill>
      <xdr:spPr>
        <a:xfrm>
          <a:off x="11182350" y="180975"/>
          <a:ext cx="1171739" cy="5906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ivlse-my.sharepoint.com/personal/martin_erlandsson_ivl_se/Documents/Documents/Arbete/EPD%20generatorn/Takstolstillverkarna/Skarpa%20inv%20mallar/EPD%20Building%20English%20vers%202015_2e_Medels&#229;gverk_V3%20ref_2%202022_STAK_2_TS_FK.xlsm?7E5D6485" TargetMode="External"/><Relationship Id="rId1" Type="http://schemas.openxmlformats.org/officeDocument/2006/relationships/externalLinkPath" Target="file:///\\7E5D6485\EPD%20Building%20English%20vers%202015_2e_Medels&#229;gverk_V3%20ref_2%202022_STAK_2_TS_FK.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phase"/>
      <sheetName val="KPI A1-3"/>
      <sheetName val="A1+A2 Product spec and factors"/>
      <sheetName val="A2 Pot add transp to sawmill"/>
      <sheetName val="A3 Manufacturing"/>
      <sheetName val="A4 Transport, construction site"/>
      <sheetName val="A5 Constr., inst. process"/>
      <sheetName val="C1, C3, C4 End of life"/>
      <sheetName val="C2 Transport, weaste handeling"/>
      <sheetName val="Module D"/>
      <sheetName val="Draft EPD A1"/>
      <sheetName val="Draft EPD A2"/>
      <sheetName val="Appendix 1 LCA and EPD database"/>
      <sheetName val="Appendix 2 Generator ind resul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person displayName="Martin Erlandsson" id="{C4657813-B86B-44E2-9761-8707F6A3C86E}" userId="S::Martin.Erlandsson@ivl.se::1033bee9-de34-4ead-8851-669e719e052a"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4</v>
  </rv>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4C17D54-6F75-4195-BD3C-38C5BFF767C5}" name="Table1" displayName="Table1" ref="A1:AW229">
  <autoFilter ref="A1:AW229" xr:uid="{00000000-0009-0000-0100-000001000000}"/>
  <tableColumns count="49">
    <tableColumn id="1" xr3:uid="{00000000-0010-0000-0000-000001000000}" name="ResursId"/>
    <tableColumn id="2" xr3:uid="{00000000-0010-0000-0000-000002000000}" name="Produktnamn"/>
    <tableColumn id="3" xr3:uid="{00000000-0010-0000-0000-000003000000}" name="Kategori"/>
    <tableColumn id="4" xr3:uid="{00000000-0010-0000-0000-000004000000}" name="Version"/>
    <tableColumn id="5" xr3:uid="{00000000-0010-0000-0000-000005000000}" name="Uppdaterad"/>
    <tableColumn id="6" xr3:uid="{00000000-0010-0000-0000-000006000000}" name="A1-A3 resursens klimatpåverkan, konservativt värde"/>
    <tableColumn id="7" xr3:uid="{00000000-0010-0000-0000-000007000000}" name="A4 transporters klimatpåverkan GWP-GHG"/>
    <tableColumn id="8" xr3:uid="{00000000-0010-0000-0000-000008000000}" name="A5 byggspills klimatpåverkan GWP-GHG, konservativt värde"/>
    <tableColumn id="9" xr3:uid="{00000000-0010-0000-0000-000009000000}" name="Enhet för klimatpåverkan"/>
    <tableColumn id="10" xr3:uid="{00000000-0010-0000-0000-00000A000000}" name="A1-A3 byggproduktens klimatpåverkan GWP-GHG, typiskt värde"/>
    <tableColumn id="11" xr3:uid="{00000000-0010-0000-0000-00000B000000}" name="Energislagets klimatpåverkan GWP-GHG, typiskt värde"/>
    <tableColumn id="12" xr3:uid="{00000000-0010-0000-0000-00000C000000}" name="A1-A3 faktor för konservativa värden"/>
    <tableColumn id="13" xr3:uid="{00000000-0010-0000-0000-00000D000000}" name="A5 faktor för byggspill"/>
    <tableColumn id="14" xr3:uid="{00000000-0010-0000-0000-00000E000000}" name="Teknisk livslängd"/>
    <tableColumn id="15" xr3:uid="{00000000-0010-0000-0000-00000F000000}" name="Omräkningsfaktor"/>
    <tableColumn id="17" xr3:uid="{00000000-0010-0000-0000-000011000000}" name="Enhet för omräkningsfaktor" dataDxfId="3"/>
    <tableColumn id="16" xr3:uid="{00000000-0010-0000-0000-000010000000}" name="Beräknat biogeniskt kol"/>
    <tableColumn id="18" xr3:uid="{00000000-0010-0000-0000-000012000000}" name="Produktstandard"/>
    <tableColumn id="19" xr3:uid="{00000000-0010-0000-0000-000013000000}" name="Komponentkod enligt BK04"/>
    <tableColumn id="20" xr3:uid="{00000000-0010-0000-0000-000014000000}" name="Komponentnamn enligt BK04"/>
    <tableColumn id="21" xr3:uid="{00000000-0010-0000-0000-000015000000}" name="Produktens användningsområde"/>
    <tableColumn id="22" xr3:uid="{00000000-0010-0000-0000-000016000000}" name="Användning av klimatdata"/>
    <tableColumn id="23" xr3:uid="{00000000-0010-0000-0000-000017000000}" name="Bakgrund till värdet A1-A3 resursens klimatpåverkan"/>
    <tableColumn id="24" xr3:uid="{00000000-0010-0000-0000-000018000000}" name="Teknisk beskrivning"/>
    <tableColumn id="25" xr3:uid="{00000000-0010-0000-0000-000019000000}" name="Bakgrund till värdet A4 transport"/>
    <tableColumn id="26" xr3:uid="{00000000-0010-0000-0000-00001A000000}" name="Konsumtion på svenska marknaden"/>
    <tableColumn id="27" xr3:uid="{00000000-0010-0000-0000-00001B000000}" name="Kommentar till teknisk livslängd"/>
    <tableColumn id="28" xr3:uid="{00000000-0010-0000-0000-00001C000000}" name="Beskrivning av byggproduktens insamlade information över tid"/>
    <tableColumn id="29" xr3:uid="{00000000-0010-0000-0000-00001D000000}" name="Föreslagna generiska värden"/>
    <tableColumn id="30" xr3:uid="{00000000-0010-0000-0000-00001E000000}" name="Transporttyp Närdistribution"/>
    <tableColumn id="31" xr3:uid="{00000000-0010-0000-0000-00001F000000}" name="Bränsle Närdistribution"/>
    <tableColumn id="32" xr3:uid="{00000000-0010-0000-0000-000020000000}" name="Avstånd(km) Närdistribution"/>
    <tableColumn id="33" xr3:uid="{00000000-0010-0000-0000-000021000000}" name=" MJ/Tonkm Närdistribution"/>
    <tableColumn id="34" xr3:uid="{00000000-0010-0000-0000-000022000000}" name="Transporttyp Fabrik till byggarbetsplats"/>
    <tableColumn id="35" xr3:uid="{00000000-0010-0000-0000-000023000000}" name="Bränsle Fabrik till byggarbetsplats"/>
    <tableColumn id="36" xr3:uid="{00000000-0010-0000-0000-000024000000}" name="Avstånd(km) Fabrik till byggarbetsplats"/>
    <tableColumn id="37" xr3:uid="{00000000-0010-0000-0000-000025000000}" name=" MJ/Tonkm Fabrik till byggarbetsplats"/>
    <tableColumn id="38" xr3:uid="{00000000-0010-0000-0000-000026000000}" name="Transporttyp Import till gräns/lager"/>
    <tableColumn id="39" xr3:uid="{00000000-0010-0000-0000-000027000000}" name="Bränsle Import till gräns/lager"/>
    <tableColumn id="40" xr3:uid="{00000000-0010-0000-0000-000028000000}" name="Avstånd(km) Import till gräns/lager"/>
    <tableColumn id="41" xr3:uid="{00000000-0010-0000-0000-000029000000}" name=" MJ/Tonkm Import till gräns/lager"/>
    <tableColumn id="42" xr3:uid="{00000000-0010-0000-0000-00002A000000}" name="Transporttyp Fabrik till återförsäljare/lager"/>
    <tableColumn id="43" xr3:uid="{00000000-0010-0000-0000-00002B000000}" name="Bränsle Fabrik till återförsäljare/lager"/>
    <tableColumn id="44" xr3:uid="{00000000-0010-0000-0000-00002C000000}" name="Avstånd(km) Fabrik till återförsäljare/lager"/>
    <tableColumn id="45" xr3:uid="{00000000-0010-0000-0000-00002D000000}" name=" MJ/Tonkm Fabrik till återförsäljare/lager"/>
    <tableColumn id="46" xr3:uid="{00000000-0010-0000-0000-00002E000000}" name="Transporttyp Från gräns/lager till återförsäljare eller byggarbetsplats"/>
    <tableColumn id="47" xr3:uid="{00000000-0010-0000-0000-00002F000000}" name="Bränsle Från gräns/lager till återförsäljare eller byggarbetsplats"/>
    <tableColumn id="48" xr3:uid="{00000000-0010-0000-0000-000030000000}" name="Avstånd(km) Från gräns/lager till återförsäljare eller byggarbetsplats"/>
    <tableColumn id="49" xr3:uid="{00000000-0010-0000-0000-000031000000}" name=" MJ/Tonkm Från gräns/lager till återförsäljare eller byggarbetsplats"/>
  </tableColumns>
  <tableStyleInfo name="TableStyleLight18" showFirstColumn="0" showLastColumn="0" showRowStripes="1" showColumnStripes="0"/>
</table>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5-03-01T08:26:25.29" personId="{C4657813-B86B-44E2-9761-8707F6A3C86E}" id="{D654F112-1CFE-429D-93A5-5B459FDB3E54}">
    <text>Notera att man här anger om EPD gäller för; en takstol, en takstolsleverans (om flera takstolar avses och det summerade värdet), färdigkapat (och då företrädesvis hela byggsatsen), eller en kombination av takstolar och färdigkapat.</text>
  </threadedComment>
  <threadedComment ref="F12" dT="2024-12-19T07:07:42.17" personId="{C4657813-B86B-44E2-9761-8707F6A3C86E}" id="{C5E03A84-B60E-4E4B-91C8-495E1FB83C21}">
    <text xml:space="preserve">1.3 kW/km. Volvo kranbil
Tillverkare: Volvo Lastvagnar Sverige AB
Säljare: Bildepån Lastvagnar Varberg
Chassi: Volvo FM Electric
Kran: HIAB X-HiPro 232
Flak och påbyggnation; JOAB
Räckvidd: cirka 20 mil.
Lyftkapacitet: 21,3tm (17,3m/870kg)
Laddning: Cirka 6 timmar/snabbladdning cirka 1 timme
</text>
  </threadedComment>
  <threadedComment ref="C15" dT="2025-02-28T12:26:38.67" personId="{C4657813-B86B-44E2-9761-8707F6A3C86E}" id="{F8FBE42E-166C-4949-89E5-3981DE15E5C6}">
    <text>Värde 0,103 kg CO2/kg är baserat på EPD för färdigkapat och detta värde kommer därifrån. Notera att båda EPD har använt samma processdata dvs vi skiljer inte på var elen för pressplåt allokerats. Notera att vi däremot hanterar virke separat, varför vi dragit bort denna posten dvs 0,074 kg CO2e/kg virke, som nu hanteras på rad 15 till 19</text>
  </threadedComment>
  <threadedComment ref="D17" dT="2024-12-19T07:33:11.40" personId="{C4657813-B86B-44E2-9761-8707F6A3C86E}" id="{7D738BDB-F109-4C73-8A15-FBC630D03511}">
    <text>Detta är Boverkets medelvärde från fabrik till bygge, där vi satt närdistribution till noll</text>
  </threadedComment>
  <threadedComment ref="B18" dT="2024-12-19T07:17:14.77" personId="{C4657813-B86B-44E2-9761-8707F6A3C86E}" id="{C01A9E08-31EB-47EA-ABCE-31FC550B9212}">
    <text xml:space="preserve">Beskriv att det är GWP-GHG som ska användas här   </text>
  </threadedComment>
  <threadedComment ref="D23" dT="2024-12-19T07:33:11.40" personId="{C4657813-B86B-44E2-9761-8707F6A3C86E}" id="{242D5D9E-42AF-41B3-A018-9659335CBE8C}">
    <text>Detta är Boverkets medelvärde från fabrik till bygge, där vi satt närdistribution till noll</text>
  </threadedComment>
  <threadedComment ref="B24" dT="2024-12-19T07:17:14.77" personId="{C4657813-B86B-44E2-9761-8707F6A3C86E}" id="{115862EE-D556-4B1D-BE20-53523B61C032}">
    <text xml:space="preserve">Beskriv att det är GWP-GHG som ska användas här   </text>
  </threadedComment>
  <threadedComment ref="D29" dT="2024-12-19T07:33:11.40" personId="{C4657813-B86B-44E2-9761-8707F6A3C86E}" id="{2BA170D3-C875-400F-BF70-BE298664D452}">
    <text>Detta är Boverkets medelvärde från fabrik till bygge, där vi satt närdistribution till noll</text>
  </threadedComment>
  <threadedComment ref="B30" dT="2024-12-19T07:17:14.77" personId="{C4657813-B86B-44E2-9761-8707F6A3C86E}" id="{BA9ADFF2-3E8A-48FA-8EF8-1CD48CE1D4D6}">
    <text xml:space="preserve">Beskriv att det är GWP-GHG som ska användas här   </text>
  </threadedComment>
  <threadedComment ref="D35" dT="2024-12-19T07:33:11.40" personId="{C4657813-B86B-44E2-9761-8707F6A3C86E}" id="{F72CD226-3A4F-422C-B076-3B1881E8A8C1}">
    <text>Detta är Boverkets medelvärde från fabrik till bygge, där vi satt närdistribution till noll</text>
  </threadedComment>
  <threadedComment ref="B36" dT="2024-12-19T07:17:14.77" personId="{C4657813-B86B-44E2-9761-8707F6A3C86E}" id="{6F992861-C64F-4279-9E6D-97736C52EE89}">
    <text xml:space="preserve">Beskriv att det är GWP-GHG som ska användas här   </text>
  </threadedComment>
  <threadedComment ref="D41" dT="2024-12-19T07:33:11.40" personId="{C4657813-B86B-44E2-9761-8707F6A3C86E}" id="{5678A1FC-CC51-4C10-9075-0FC50C6142A2}">
    <text>Detta är Boverkets medelvärde från fabrik till bygge, där vi satt närdistribution till noll</text>
  </threadedComment>
  <threadedComment ref="B42" dT="2024-12-19T07:17:14.77" personId="{C4657813-B86B-44E2-9761-8707F6A3C86E}" id="{3C430958-363C-4CBF-9A93-10C1AE389240}">
    <text xml:space="preserve">Beskriv att det är GWP-GHG som ska användas här   </text>
  </threadedComment>
  <threadedComment ref="D47" dT="2024-12-19T07:33:11.40" personId="{C4657813-B86B-44E2-9761-8707F6A3C86E}" id="{1ABF3AD0-F4E5-4C96-B05A-D0F475FE43BC}">
    <text>Detta är Boverkets medelvärde från fabrik till bygge, där vi satt närdistribution till noll</text>
  </threadedComment>
  <threadedComment ref="B48" dT="2024-12-19T07:17:14.77" personId="{C4657813-B86B-44E2-9761-8707F6A3C86E}" id="{EC14E312-E01B-43F3-9FAF-D2EC1CC2B3E1}">
    <text xml:space="preserve">Beskriv att det är GWP-GHG som ska användas här   </text>
  </threadedComment>
  <threadedComment ref="D53" dT="2024-12-19T07:33:11.40" personId="{C4657813-B86B-44E2-9761-8707F6A3C86E}" id="{B55E7E19-03F7-42C6-804D-DD33C6638D85}">
    <text>Detta är Boverkets medelvärde från fabrik till bygge, där vi satt närdistribution till noll</text>
  </threadedComment>
  <threadedComment ref="H53" dT="2024-12-19T07:33:11.40" personId="{C4657813-B86B-44E2-9761-8707F6A3C86E}" id="{A6F57BFD-8BF6-4489-AA23-2FCC7D7436B2}">
    <text>Detta är Boverkets medelvärde från fabrik till bygge, där vi satt närdistribution till noll</text>
  </threadedComment>
  <threadedComment ref="B54" dT="2024-12-19T07:17:14.77" personId="{C4657813-B86B-44E2-9761-8707F6A3C86E}" id="{140E2F25-0D93-4EFE-AB56-5CFEF00B692D}">
    <text xml:space="preserve">Beskriv att det är GWP-GHG som ska användas här   </text>
  </threadedComment>
  <threadedComment ref="D59" dT="2024-12-19T07:33:11.40" personId="{C4657813-B86B-44E2-9761-8707F6A3C86E}" id="{779D9736-6182-4896-9F4F-773BD2BF7FC5}">
    <text>Detta är Boverkets medelvärde från fabrik till bygge, där vi satt närdistribution till noll</text>
  </threadedComment>
  <threadedComment ref="B60" dT="2024-12-19T07:17:14.77" personId="{C4657813-B86B-44E2-9761-8707F6A3C86E}" id="{C8E60EBA-4E50-414D-BDBC-118C38DFE5F4}">
    <text xml:space="preserve">Beskriv att det är GWP-GHG som ska användas här   </text>
  </threadedComment>
</ThreadedComments>
</file>

<file path=xl/threadedComments/threadedComment2.xml><?xml version="1.0" encoding="utf-8"?>
<ThreadedComments xmlns="http://schemas.microsoft.com/office/spreadsheetml/2018/threadedcomments" xmlns:x="http://schemas.openxmlformats.org/spreadsheetml/2006/main">
  <threadedComment ref="U3" dT="2025-03-01T08:41:05.74" personId="{C4657813-B86B-44E2-9761-8707F6A3C86E}" id="{D8A13EBD-83E5-4CF3-807C-75C00AE7B5B5}">
    <text>Man måste ange ett unikt EPD-nr. Vi hänvisar här först till moder-EPD nr och lägger sedan till förkortning av företagsnamns och sedan publiseringsdatum och där efter "-1" och har man flera EPD per dag så får man ange dessa 2, 3, osv.</text>
  </threadedComment>
  <threadedComment ref="W6" dT="2025-03-01T08:26:25.29" personId="{C4657813-B86B-44E2-9761-8707F6A3C86E}" id="{2779A1D2-74B1-432B-81EA-BF6F3FE37A76}">
    <text>Notera att man här anger om EPD gäller för; en takstol, en takstolsleverans (om flera takstolar avses och det summerade värdet), färdigkapat (och då företrädesvis hela byggsatsen), eller en kombination av takstolar och färdigkapat.</text>
  </threadedComment>
</ThreadedComments>
</file>

<file path=xl/threadedComments/threadedComment3.xml><?xml version="1.0" encoding="utf-8"?>
<ThreadedComments xmlns="http://schemas.microsoft.com/office/spreadsheetml/2018/threadedcomments" xmlns:x="http://schemas.openxmlformats.org/spreadsheetml/2006/main">
  <threadedComment ref="A2" dT="2025-03-01T08:42:33.92" personId="{C4657813-B86B-44E2-9761-8707F6A3C86E}" id="{82617CE6-2416-46AA-9B0F-18AFF32CCE50}">
    <text xml:space="preserve">"Kons" avser konservativa data och används här för att EPD ska följa Boverkets anvisningar på "en specifik EPD enligt EN 15804 eller motsvarande".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F806-D056-450E-8C3A-05D03AB217D3}">
  <dimension ref="A1:Q76"/>
  <sheetViews>
    <sheetView tabSelected="1" zoomScaleNormal="100" zoomScaleSheetLayoutView="100" workbookViewId="0">
      <selection activeCell="N1" sqref="N1"/>
    </sheetView>
  </sheetViews>
  <sheetFormatPr defaultRowHeight="15" x14ac:dyDescent="0.25"/>
  <cols>
    <col min="1" max="1" width="41.140625" customWidth="1"/>
    <col min="2" max="2" width="11.7109375" customWidth="1"/>
    <col min="3" max="3" width="12.140625" customWidth="1"/>
    <col min="4" max="4" width="8.28515625" customWidth="1"/>
    <col min="5" max="8" width="7.5703125" customWidth="1"/>
    <col min="9" max="12" width="6.85546875" customWidth="1"/>
    <col min="13" max="13" width="8.42578125" customWidth="1"/>
    <col min="14" max="14" width="10.42578125" bestFit="1" customWidth="1"/>
    <col min="16" max="17" width="0" hidden="1" customWidth="1"/>
  </cols>
  <sheetData>
    <row r="1" spans="1:17" ht="31.5" x14ac:dyDescent="0.5">
      <c r="A1" s="46" t="s">
        <v>32</v>
      </c>
      <c r="B1" s="47"/>
      <c r="C1" s="47"/>
      <c r="D1" s="47"/>
      <c r="E1" s="48"/>
      <c r="F1" s="47"/>
      <c r="G1" s="47"/>
      <c r="H1" s="49"/>
      <c r="I1" s="47"/>
      <c r="J1" s="47"/>
      <c r="K1" s="47"/>
      <c r="L1" s="47"/>
      <c r="M1" s="50"/>
      <c r="P1" s="51"/>
      <c r="Q1" s="52"/>
    </row>
    <row r="2" spans="1:17" ht="23.25" x14ac:dyDescent="0.35">
      <c r="A2" s="53" t="s">
        <v>140</v>
      </c>
      <c r="B2" s="54"/>
      <c r="C2" s="54"/>
      <c r="D2" s="54"/>
      <c r="E2" s="54"/>
      <c r="F2" s="54"/>
      <c r="G2" s="54"/>
      <c r="H2" s="54"/>
      <c r="I2" s="54"/>
      <c r="J2" s="55"/>
      <c r="K2" s="55"/>
      <c r="L2" s="55"/>
      <c r="M2" s="56"/>
      <c r="P2" s="57"/>
      <c r="Q2" s="58"/>
    </row>
    <row r="3" spans="1:17" x14ac:dyDescent="0.25">
      <c r="A3" s="59" t="s">
        <v>0</v>
      </c>
      <c r="B3" s="40">
        <v>46041</v>
      </c>
      <c r="C3" s="60"/>
      <c r="D3" s="61"/>
      <c r="E3" s="61"/>
      <c r="F3" s="61"/>
      <c r="G3" s="61"/>
      <c r="H3" s="61"/>
      <c r="I3" s="1"/>
      <c r="J3" s="1"/>
      <c r="M3" s="62"/>
      <c r="N3" s="63"/>
      <c r="P3" s="57"/>
      <c r="Q3" s="58"/>
    </row>
    <row r="4" spans="1:17" x14ac:dyDescent="0.25">
      <c r="A4" s="59" t="s">
        <v>35</v>
      </c>
      <c r="B4" s="41" t="s">
        <v>139</v>
      </c>
      <c r="C4" s="61"/>
      <c r="D4" s="61"/>
      <c r="E4" s="61"/>
      <c r="F4" s="61"/>
      <c r="G4" s="61"/>
      <c r="H4" s="61"/>
      <c r="I4" s="1"/>
      <c r="J4" s="1"/>
      <c r="M4" s="62"/>
      <c r="P4" s="57"/>
      <c r="Q4" s="58"/>
    </row>
    <row r="5" spans="1:17" x14ac:dyDescent="0.25">
      <c r="A5" s="59" t="s">
        <v>80</v>
      </c>
      <c r="B5" s="41" t="s">
        <v>81</v>
      </c>
      <c r="C5" s="61"/>
      <c r="D5" s="61"/>
      <c r="E5" s="61"/>
      <c r="F5" s="61"/>
      <c r="G5" s="61"/>
      <c r="H5" s="61"/>
      <c r="M5" s="62"/>
      <c r="P5" s="57"/>
      <c r="Q5" s="58"/>
    </row>
    <row r="6" spans="1:17" x14ac:dyDescent="0.25">
      <c r="A6" s="59" t="s">
        <v>1</v>
      </c>
      <c r="B6" s="41" t="s">
        <v>34</v>
      </c>
      <c r="C6" s="61"/>
      <c r="D6" s="61"/>
      <c r="E6" s="61"/>
      <c r="F6" s="61"/>
      <c r="G6" s="61"/>
      <c r="H6" s="61"/>
      <c r="M6" s="62"/>
      <c r="P6" s="57"/>
      <c r="Q6" s="58"/>
    </row>
    <row r="7" spans="1:17" x14ac:dyDescent="0.25">
      <c r="A7" s="59" t="s">
        <v>33</v>
      </c>
      <c r="B7" s="44" t="s">
        <v>1464</v>
      </c>
      <c r="C7" s="61"/>
      <c r="D7" s="61"/>
      <c r="E7" s="61"/>
      <c r="F7" s="61"/>
      <c r="G7" s="61"/>
      <c r="H7" s="61"/>
      <c r="M7" s="62"/>
      <c r="P7" s="57"/>
      <c r="Q7" s="58"/>
    </row>
    <row r="8" spans="1:17" x14ac:dyDescent="0.25">
      <c r="A8" s="59" t="s">
        <v>145</v>
      </c>
      <c r="B8" s="42">
        <v>123456</v>
      </c>
      <c r="C8" s="61"/>
      <c r="D8" s="61"/>
      <c r="E8" s="61"/>
      <c r="F8" s="61"/>
      <c r="G8" s="61"/>
      <c r="H8" s="61"/>
      <c r="M8" s="62"/>
      <c r="P8" s="57"/>
      <c r="Q8" s="58"/>
    </row>
    <row r="9" spans="1:17" x14ac:dyDescent="0.25">
      <c r="A9" s="59" t="s">
        <v>66</v>
      </c>
      <c r="B9" s="42" t="s">
        <v>1467</v>
      </c>
      <c r="C9" s="61"/>
      <c r="D9" s="61"/>
      <c r="E9" s="61"/>
      <c r="F9" s="61"/>
      <c r="G9" s="61"/>
      <c r="H9" s="61"/>
      <c r="M9" s="62"/>
      <c r="P9" s="57"/>
      <c r="Q9" s="58"/>
    </row>
    <row r="10" spans="1:17" x14ac:dyDescent="0.25">
      <c r="A10" s="64"/>
      <c r="C10" s="65"/>
      <c r="D10" s="65" t="s">
        <v>142</v>
      </c>
      <c r="E10" s="66"/>
      <c r="F10" s="66"/>
      <c r="G10" s="66"/>
      <c r="H10" s="66"/>
      <c r="I10" s="67" t="s">
        <v>18</v>
      </c>
      <c r="J10" s="68"/>
      <c r="K10" s="68"/>
      <c r="L10" s="68"/>
      <c r="M10" s="69"/>
      <c r="P10" s="57"/>
      <c r="Q10" s="58"/>
    </row>
    <row r="11" spans="1:17" x14ac:dyDescent="0.25">
      <c r="A11" s="70" t="s">
        <v>1463</v>
      </c>
      <c r="C11" s="71" t="s">
        <v>15</v>
      </c>
      <c r="D11" s="71">
        <v>0.09</v>
      </c>
      <c r="E11" s="71">
        <v>0.09</v>
      </c>
      <c r="F11" s="71">
        <f>G11</f>
        <v>0.04</v>
      </c>
      <c r="G11" s="71">
        <v>0.04</v>
      </c>
      <c r="H11" s="72">
        <v>0.09</v>
      </c>
      <c r="I11" s="73" t="s">
        <v>19</v>
      </c>
      <c r="J11" s="74"/>
      <c r="K11" s="74"/>
      <c r="L11" s="74"/>
      <c r="M11" s="75"/>
      <c r="P11" s="57"/>
      <c r="Q11" s="58"/>
    </row>
    <row r="12" spans="1:17" x14ac:dyDescent="0.25">
      <c r="A12" s="64"/>
      <c r="C12" s="71" t="s">
        <v>16</v>
      </c>
      <c r="D12" s="71">
        <v>1</v>
      </c>
      <c r="E12" s="71">
        <v>1.5</v>
      </c>
      <c r="F12" s="71">
        <v>0.35</v>
      </c>
      <c r="G12" s="76">
        <v>0.3</v>
      </c>
      <c r="H12" s="71">
        <v>0.11</v>
      </c>
      <c r="I12" s="230" t="s">
        <v>17</v>
      </c>
      <c r="J12" s="232" t="s">
        <v>10</v>
      </c>
      <c r="K12" s="232" t="s">
        <v>9</v>
      </c>
      <c r="L12" s="232" t="s">
        <v>13</v>
      </c>
      <c r="M12" s="228" t="s">
        <v>52</v>
      </c>
      <c r="P12" s="57"/>
      <c r="Q12" s="58"/>
    </row>
    <row r="13" spans="1:17" ht="48.75" customHeight="1" thickBot="1" x14ac:dyDescent="0.3">
      <c r="A13" s="77" t="s">
        <v>2</v>
      </c>
      <c r="B13" s="78" t="s">
        <v>51</v>
      </c>
      <c r="C13" s="79" t="s">
        <v>26</v>
      </c>
      <c r="D13" s="78" t="s">
        <v>21</v>
      </c>
      <c r="E13" s="78" t="s">
        <v>22</v>
      </c>
      <c r="F13" s="78" t="s">
        <v>25</v>
      </c>
      <c r="G13" s="80" t="s">
        <v>23</v>
      </c>
      <c r="H13" s="80" t="s">
        <v>24</v>
      </c>
      <c r="I13" s="231"/>
      <c r="J13" s="233"/>
      <c r="K13" s="233"/>
      <c r="L13" s="233"/>
      <c r="M13" s="229"/>
      <c r="P13" s="81"/>
      <c r="Q13" s="82"/>
    </row>
    <row r="14" spans="1:17" ht="24.95" customHeight="1" thickBot="1" x14ac:dyDescent="0.3">
      <c r="A14" s="83" t="s">
        <v>104</v>
      </c>
      <c r="B14" s="84">
        <f>B16+B22+B28+B40+B46+B52+B58</f>
        <v>0</v>
      </c>
      <c r="C14" s="85"/>
      <c r="D14" s="86"/>
      <c r="E14" s="86"/>
      <c r="F14" s="86"/>
      <c r="G14" s="86"/>
      <c r="H14" s="87"/>
      <c r="I14" s="88">
        <f>I15+I16+I22+I28+I34+I40+I46+I52+I58</f>
        <v>0</v>
      </c>
      <c r="J14" s="89">
        <f>J15+J16+J22+J28+J34+J40+J46+J52+J58</f>
        <v>0</v>
      </c>
      <c r="K14" s="89">
        <f t="shared" ref="K14" si="0">K15+K16+K22+K28+K34+K40+K46+K52+K58</f>
        <v>0</v>
      </c>
      <c r="L14" s="89">
        <f>L15+L16+L22+L28+L34+L40+L46+L52+L58</f>
        <v>0</v>
      </c>
      <c r="M14" s="20" t="e">
        <f>(M15*I15+M16*I16+M22*I22+M28*I28+M40*I40+M46*I46+M52*I52+M58*I58)/$I$14</f>
        <v>#DIV/0!</v>
      </c>
      <c r="P14" s="90"/>
      <c r="Q14" s="91"/>
    </row>
    <row r="15" spans="1:17" ht="31.5" customHeight="1" thickBot="1" x14ac:dyDescent="0.3">
      <c r="A15" s="92" t="s">
        <v>105</v>
      </c>
      <c r="B15" s="93">
        <f>B16</f>
        <v>0</v>
      </c>
      <c r="C15" s="94">
        <v>2.9000000000000001E-2</v>
      </c>
      <c r="D15" s="95"/>
      <c r="E15" s="95"/>
      <c r="F15" s="95"/>
      <c r="G15" s="96"/>
      <c r="H15" s="95"/>
      <c r="I15" s="97">
        <f>J15+K15+L15</f>
        <v>0</v>
      </c>
      <c r="J15" s="98"/>
      <c r="K15" s="99"/>
      <c r="L15" s="100">
        <f>$B$15*C15</f>
        <v>0</v>
      </c>
      <c r="M15" s="21">
        <v>0.9</v>
      </c>
      <c r="P15" s="90"/>
      <c r="Q15" s="91"/>
    </row>
    <row r="16" spans="1:17" ht="24.95" customHeight="1" x14ac:dyDescent="0.25">
      <c r="A16" s="101" t="s">
        <v>99</v>
      </c>
      <c r="B16" s="43">
        <v>0</v>
      </c>
      <c r="C16" s="102" t="s">
        <v>11</v>
      </c>
      <c r="D16" s="103">
        <f>$B17*D17+$B19*D19+$B20*D20+$B21*D21</f>
        <v>150</v>
      </c>
      <c r="E16" s="103">
        <f>$B17*E17+$B19*E19+$B20*E20+$B21*E21</f>
        <v>0</v>
      </c>
      <c r="F16" s="103">
        <f>$B17*F17+$B19*F19+$B20*F20+$B21*F21</f>
        <v>0</v>
      </c>
      <c r="G16" s="103">
        <f>$B17*G17+$B19*G19+$B20*G20+$B21*G21</f>
        <v>0</v>
      </c>
      <c r="H16" s="103">
        <f>$B17*H17+$B19*H19+$B20*H20+$B21*H21</f>
        <v>0</v>
      </c>
      <c r="I16" s="104">
        <f>J16+K16+L16</f>
        <v>0</v>
      </c>
      <c r="J16" s="105">
        <f>SUM(J17:J21)</f>
        <v>0</v>
      </c>
      <c r="K16" s="105">
        <f>$B16/1000*($D16*$D$12*$D$11+$E16*$E$12*$E$11+$F16*$F$12*$F$11+$G16*$G$12*$G$11+$H16*$H$12*$H$11)</f>
        <v>0</v>
      </c>
      <c r="L16" s="105"/>
      <c r="M16" s="22">
        <f>IF(I16=0,0,(J19+J20+J21+L15+K16)/I16)</f>
        <v>0</v>
      </c>
      <c r="P16" s="51"/>
      <c r="Q16" s="52"/>
    </row>
    <row r="17" spans="1:17" ht="15.75" thickBot="1" x14ac:dyDescent="0.3">
      <c r="A17" s="106" t="s">
        <v>128</v>
      </c>
      <c r="B17" s="23">
        <f>1-SUM(B19:B21)</f>
        <v>1</v>
      </c>
      <c r="C17" s="107">
        <f>Referenser!F18</f>
        <v>7.3499999999999996E-2</v>
      </c>
      <c r="D17" s="108">
        <f>150*1</f>
        <v>150</v>
      </c>
      <c r="E17" s="108"/>
      <c r="F17" s="108"/>
      <c r="G17" s="109"/>
      <c r="H17" s="110"/>
      <c r="I17" s="111"/>
      <c r="J17" s="45">
        <f>$B$16*(B17*C17)</f>
        <v>0</v>
      </c>
      <c r="K17" s="111"/>
      <c r="L17" s="111"/>
      <c r="M17" s="24">
        <v>0</v>
      </c>
      <c r="P17" s="57"/>
      <c r="Q17" s="58"/>
    </row>
    <row r="18" spans="1:17" ht="18" hidden="1" thickBot="1" x14ac:dyDescent="0.3">
      <c r="A18" s="106" t="s">
        <v>56</v>
      </c>
      <c r="B18" s="25" t="s">
        <v>11</v>
      </c>
      <c r="C18" s="112" t="s">
        <v>11</v>
      </c>
      <c r="G18" s="113"/>
      <c r="I18" s="111"/>
      <c r="J18" s="114"/>
      <c r="K18" s="111"/>
      <c r="L18" s="111"/>
      <c r="M18" s="24"/>
      <c r="P18" s="57"/>
      <c r="Q18" s="58"/>
    </row>
    <row r="19" spans="1:17" ht="15.75" hidden="1" thickBot="1" x14ac:dyDescent="0.3">
      <c r="A19" s="115" t="s">
        <v>141</v>
      </c>
      <c r="B19" s="26">
        <v>0</v>
      </c>
      <c r="C19" s="116">
        <v>0</v>
      </c>
      <c r="D19" s="108"/>
      <c r="E19" s="108"/>
      <c r="F19" s="108"/>
      <c r="G19" s="109"/>
      <c r="H19" s="108"/>
      <c r="I19" s="111"/>
      <c r="J19" s="45">
        <f>$B$16*(B19*C19)</f>
        <v>0</v>
      </c>
      <c r="K19" s="111"/>
      <c r="L19" s="111"/>
      <c r="M19" s="27">
        <v>0.65</v>
      </c>
      <c r="P19" s="57"/>
      <c r="Q19" s="58"/>
    </row>
    <row r="20" spans="1:17" ht="15.75" hidden="1" thickBot="1" x14ac:dyDescent="0.3">
      <c r="A20" s="115" t="s">
        <v>12</v>
      </c>
      <c r="B20" s="26">
        <v>0</v>
      </c>
      <c r="C20" s="116">
        <v>0</v>
      </c>
      <c r="D20" s="108"/>
      <c r="E20" s="108"/>
      <c r="F20" s="108"/>
      <c r="G20" s="109"/>
      <c r="H20" s="108"/>
      <c r="I20" s="111"/>
      <c r="J20" s="45">
        <f>$B$16*(B20*C20)</f>
        <v>0</v>
      </c>
      <c r="K20" s="111"/>
      <c r="L20" s="111"/>
      <c r="M20" s="27">
        <v>0.65</v>
      </c>
      <c r="P20" s="57"/>
      <c r="Q20" s="58"/>
    </row>
    <row r="21" spans="1:17" ht="15.75" hidden="1" thickBot="1" x14ac:dyDescent="0.3">
      <c r="A21" s="117" t="s">
        <v>12</v>
      </c>
      <c r="B21" s="28">
        <v>0</v>
      </c>
      <c r="C21" s="118">
        <v>0</v>
      </c>
      <c r="D21" s="119"/>
      <c r="E21" s="119"/>
      <c r="F21" s="119"/>
      <c r="G21" s="120"/>
      <c r="H21" s="119"/>
      <c r="I21" s="121"/>
      <c r="J21" s="122">
        <f>$B$16*(B21*C21)</f>
        <v>0</v>
      </c>
      <c r="K21" s="121"/>
      <c r="L21" s="121"/>
      <c r="M21" s="29">
        <v>0.65</v>
      </c>
      <c r="P21" s="81"/>
      <c r="Q21" s="82"/>
    </row>
    <row r="22" spans="1:17" ht="24.95" customHeight="1" x14ac:dyDescent="0.25">
      <c r="A22" s="101" t="s">
        <v>36</v>
      </c>
      <c r="B22" s="43">
        <v>0</v>
      </c>
      <c r="C22" s="102" t="s">
        <v>11</v>
      </c>
      <c r="D22" s="103">
        <f>$B23*D23+$B25*D25+$B26*D26+$B27*D27</f>
        <v>400</v>
      </c>
      <c r="E22" s="103">
        <f>$B23*E23+$B25*E25+$B26*E26+$B27*E27</f>
        <v>0</v>
      </c>
      <c r="F22" s="103">
        <f>$B23*F23+$B25*F25+$B26*F26+$B27*F27</f>
        <v>0</v>
      </c>
      <c r="G22" s="103">
        <f>$B23*G23+$B25*G25+$B26*G26+$B27*G27</f>
        <v>0</v>
      </c>
      <c r="H22" s="103">
        <f>$B23*H23+$B25*H25+$B26*H26+$B27*H27</f>
        <v>0</v>
      </c>
      <c r="I22" s="104">
        <f>J22+K22+L22</f>
        <v>0</v>
      </c>
      <c r="J22" s="105">
        <f>SUM(J23:J27)</f>
        <v>0</v>
      </c>
      <c r="K22" s="105">
        <f>$B22/1000*($D22*$D$12*$D$11+$E22*$E$12*$E$11+$F22*$F$12*$F$11+$G22*$G$12*$G$11+$H22*$H$12*$H$11)</f>
        <v>0</v>
      </c>
      <c r="L22" s="103"/>
      <c r="M22" s="22">
        <f>IF(I22=0,0,(J25+J26+J27+K22)/I22)</f>
        <v>0</v>
      </c>
      <c r="P22" s="51"/>
      <c r="Q22" s="52"/>
    </row>
    <row r="23" spans="1:17" ht="15.75" thickBot="1" x14ac:dyDescent="0.3">
      <c r="A23" s="106" t="s">
        <v>114</v>
      </c>
      <c r="B23" s="30">
        <f>1-SUM(B25:B27)</f>
        <v>1</v>
      </c>
      <c r="C23" s="123">
        <f>Referenser!F4</f>
        <v>0.12236021573545436</v>
      </c>
      <c r="D23" s="108">
        <v>400</v>
      </c>
      <c r="E23" s="108"/>
      <c r="F23" s="108"/>
      <c r="G23" s="109"/>
      <c r="H23" s="110"/>
      <c r="I23" s="111"/>
      <c r="J23" s="45">
        <f>B$22*(B23*C23)</f>
        <v>0</v>
      </c>
      <c r="K23" s="111"/>
      <c r="L23" s="111"/>
      <c r="M23" s="24">
        <v>0</v>
      </c>
      <c r="P23" s="57"/>
      <c r="Q23" s="58"/>
    </row>
    <row r="24" spans="1:17" hidden="1" x14ac:dyDescent="0.25">
      <c r="A24" s="106" t="s">
        <v>55</v>
      </c>
      <c r="B24" s="25" t="s">
        <v>11</v>
      </c>
      <c r="C24" s="112" t="s">
        <v>11</v>
      </c>
      <c r="G24" s="113"/>
      <c r="I24" s="111"/>
      <c r="J24" s="45"/>
      <c r="K24" s="111"/>
      <c r="L24" s="111"/>
      <c r="M24" s="24"/>
      <c r="P24" s="57"/>
      <c r="Q24" s="58"/>
    </row>
    <row r="25" spans="1:17" hidden="1" x14ac:dyDescent="0.25">
      <c r="A25" s="124" t="s">
        <v>111</v>
      </c>
      <c r="B25" s="26">
        <v>0</v>
      </c>
      <c r="C25" s="125">
        <f>Referenser!F5</f>
        <v>0.13673382033242654</v>
      </c>
      <c r="D25" s="126">
        <v>760</v>
      </c>
      <c r="E25" s="108"/>
      <c r="F25" s="108"/>
      <c r="G25" s="109"/>
      <c r="H25" s="108"/>
      <c r="I25" s="111"/>
      <c r="J25" s="45">
        <f>B$22*(B25*C25)</f>
        <v>0</v>
      </c>
      <c r="K25" s="111"/>
      <c r="L25" s="111"/>
      <c r="M25" s="24">
        <v>0.65</v>
      </c>
      <c r="P25" s="57"/>
      <c r="Q25" s="58"/>
    </row>
    <row r="26" spans="1:17" hidden="1" x14ac:dyDescent="0.25">
      <c r="A26" s="124" t="s">
        <v>112</v>
      </c>
      <c r="B26" s="26">
        <v>0</v>
      </c>
      <c r="C26" s="125">
        <f>Referenser!F6</f>
        <v>0.11174743585728866</v>
      </c>
      <c r="D26" s="127"/>
      <c r="E26" s="127"/>
      <c r="F26" s="127"/>
      <c r="G26" s="128"/>
      <c r="H26" s="127"/>
      <c r="I26" s="111"/>
      <c r="J26" s="45">
        <f t="shared" ref="J26:J27" si="1">B$22*(B26*C26)</f>
        <v>0</v>
      </c>
      <c r="K26" s="111"/>
      <c r="L26" s="111"/>
      <c r="M26" s="24">
        <v>0.65</v>
      </c>
      <c r="P26" s="57"/>
      <c r="Q26" s="58"/>
    </row>
    <row r="27" spans="1:17" ht="15.75" hidden="1" thickBot="1" x14ac:dyDescent="0.3">
      <c r="A27" s="129" t="s">
        <v>113</v>
      </c>
      <c r="B27" s="28">
        <v>0</v>
      </c>
      <c r="C27" s="130">
        <f>Referenser!F7</f>
        <v>0.11394366900743336</v>
      </c>
      <c r="D27" s="131"/>
      <c r="E27" s="131"/>
      <c r="F27" s="131"/>
      <c r="G27" s="132"/>
      <c r="H27" s="131"/>
      <c r="I27" s="121"/>
      <c r="J27" s="45">
        <f t="shared" si="1"/>
        <v>0</v>
      </c>
      <c r="K27" s="121"/>
      <c r="L27" s="121"/>
      <c r="M27" s="31">
        <v>0.65</v>
      </c>
      <c r="P27" s="81"/>
      <c r="Q27" s="82"/>
    </row>
    <row r="28" spans="1:17" ht="24.95" customHeight="1" x14ac:dyDescent="0.25">
      <c r="A28" s="101" t="s">
        <v>50</v>
      </c>
      <c r="B28" s="43">
        <v>0</v>
      </c>
      <c r="C28" s="102" t="s">
        <v>11</v>
      </c>
      <c r="D28" s="103">
        <f>$B29*D29+$B31*D31+$B32*D32+$B33*D33</f>
        <v>1000</v>
      </c>
      <c r="E28" s="103">
        <f>$B29*E29+$B31*E31+$B32*E32+$B33*E33</f>
        <v>0</v>
      </c>
      <c r="F28" s="103">
        <f>$B29*F29+$B31*F31+$B32*F32+$B33*F33</f>
        <v>0</v>
      </c>
      <c r="G28" s="103">
        <f>$B29*G29+$B31*G31+$B32*G32+$B33*G33</f>
        <v>0</v>
      </c>
      <c r="H28" s="103">
        <f>$B29*H29+$B31*H31+$B32*H32+$B33*H33</f>
        <v>0</v>
      </c>
      <c r="I28" s="104">
        <f>J28+K28+L28</f>
        <v>0</v>
      </c>
      <c r="J28" s="105">
        <f>SUM(J29:J33)</f>
        <v>0</v>
      </c>
      <c r="K28" s="105">
        <f>$B28/1000*($D28*$D$12*$D$11+$E28*$E$12*$E$11+$F28*$F$12*$F$11+$G28*$G$12*$G$11+$H28*$H$12*$H$11)</f>
        <v>0</v>
      </c>
      <c r="L28" s="103"/>
      <c r="M28" s="22">
        <f>IF(I28=0,0,(J31+J32+J33+K28)/I28)</f>
        <v>0</v>
      </c>
      <c r="P28" s="51"/>
      <c r="Q28" s="52"/>
    </row>
    <row r="29" spans="1:17" ht="15.75" thickBot="1" x14ac:dyDescent="0.3">
      <c r="A29" s="106" t="s">
        <v>14</v>
      </c>
      <c r="B29" s="23">
        <f>1-SUM(B31:B33)</f>
        <v>1</v>
      </c>
      <c r="C29" s="107">
        <f>Referenser!F15</f>
        <v>0.38250000000000001</v>
      </c>
      <c r="D29" s="108">
        <f>1000*1</f>
        <v>1000</v>
      </c>
      <c r="E29" s="108"/>
      <c r="F29" s="108"/>
      <c r="G29" s="109"/>
      <c r="H29" s="110"/>
      <c r="I29" s="111"/>
      <c r="J29" s="45">
        <f>B$28*(B29*C29)</f>
        <v>0</v>
      </c>
      <c r="K29" s="111"/>
      <c r="L29" s="111"/>
      <c r="M29" s="24">
        <v>0</v>
      </c>
      <c r="P29" s="57"/>
      <c r="Q29" s="58"/>
    </row>
    <row r="30" spans="1:17" ht="18" hidden="1" thickBot="1" x14ac:dyDescent="0.3">
      <c r="A30" s="106" t="s">
        <v>56</v>
      </c>
      <c r="B30" s="25" t="s">
        <v>11</v>
      </c>
      <c r="C30" s="112" t="s">
        <v>11</v>
      </c>
      <c r="G30" s="113"/>
      <c r="I30" s="111"/>
      <c r="J30" s="45"/>
      <c r="K30" s="111"/>
      <c r="L30" s="111"/>
      <c r="M30" s="24"/>
      <c r="P30" s="57"/>
      <c r="Q30" s="58"/>
    </row>
    <row r="31" spans="1:17" ht="15.75" hidden="1" thickBot="1" x14ac:dyDescent="0.3">
      <c r="A31" s="115" t="s">
        <v>125</v>
      </c>
      <c r="B31" s="30">
        <v>0</v>
      </c>
      <c r="C31" s="133">
        <f>Referenser!F14</f>
        <v>0.55680834160873882</v>
      </c>
      <c r="D31" s="126">
        <f>800*1</f>
        <v>800</v>
      </c>
      <c r="E31" s="108"/>
      <c r="F31" s="108"/>
      <c r="G31" s="109"/>
      <c r="H31" s="108">
        <v>800</v>
      </c>
      <c r="I31" s="111"/>
      <c r="J31" s="45">
        <f t="shared" ref="J31:J33" si="2">B$28*(B31*C31)</f>
        <v>0</v>
      </c>
      <c r="K31" s="111"/>
      <c r="L31" s="111"/>
      <c r="M31" s="24">
        <v>0.25</v>
      </c>
      <c r="P31" s="57"/>
      <c r="Q31" s="58"/>
    </row>
    <row r="32" spans="1:17" ht="15.75" hidden="1" thickBot="1" x14ac:dyDescent="0.3">
      <c r="A32" s="115" t="s">
        <v>110</v>
      </c>
      <c r="B32" s="26">
        <v>0</v>
      </c>
      <c r="C32" s="125">
        <f>Referenser!F16</f>
        <v>0.23921568627450981</v>
      </c>
      <c r="D32" s="126">
        <f>800*1</f>
        <v>800</v>
      </c>
      <c r="E32" s="127"/>
      <c r="F32" s="127"/>
      <c r="G32" s="128"/>
      <c r="H32" s="127"/>
      <c r="I32" s="111"/>
      <c r="J32" s="45">
        <f t="shared" si="2"/>
        <v>0</v>
      </c>
      <c r="K32" s="111"/>
      <c r="L32" s="111"/>
      <c r="M32" s="24">
        <v>0.28000000000000003</v>
      </c>
      <c r="P32" s="57"/>
      <c r="Q32" s="58"/>
    </row>
    <row r="33" spans="1:17" ht="15.75" hidden="1" thickBot="1" x14ac:dyDescent="0.3">
      <c r="A33" s="117" t="s">
        <v>123</v>
      </c>
      <c r="B33" s="28">
        <v>0</v>
      </c>
      <c r="C33" s="134">
        <f>Referenser!F17</f>
        <v>0.63834848484848483</v>
      </c>
      <c r="D33" s="135">
        <f>1000*1</f>
        <v>1000</v>
      </c>
      <c r="E33" s="131"/>
      <c r="F33" s="131"/>
      <c r="G33" s="132"/>
      <c r="H33" s="131"/>
      <c r="I33" s="121"/>
      <c r="J33" s="45">
        <f t="shared" si="2"/>
        <v>0</v>
      </c>
      <c r="K33" s="121"/>
      <c r="L33" s="121"/>
      <c r="M33" s="31">
        <v>0.25</v>
      </c>
      <c r="P33" s="81"/>
      <c r="Q33" s="82"/>
    </row>
    <row r="34" spans="1:17" ht="24.95" customHeight="1" x14ac:dyDescent="0.25">
      <c r="A34" s="101" t="s">
        <v>108</v>
      </c>
      <c r="B34" s="43">
        <v>0</v>
      </c>
      <c r="C34" s="102" t="s">
        <v>11</v>
      </c>
      <c r="D34" s="103">
        <f>$B35*D35+$B37*D37+$B38*D38+$B39*D39</f>
        <v>1000</v>
      </c>
      <c r="E34" s="103">
        <f>$B35*E35+$B37*E37+$B38*E38+$B39*E39</f>
        <v>0</v>
      </c>
      <c r="F34" s="103">
        <f>$B35*F35+$B37*F37+$B38*F38+$B39*F39</f>
        <v>0</v>
      </c>
      <c r="G34" s="103">
        <f>$B35*G35+$B37*G37+$B38*G38+$B39*G39</f>
        <v>0</v>
      </c>
      <c r="H34" s="103">
        <f>$B35*H35+$B37*H37+$B38*H38+$B39*H39</f>
        <v>0</v>
      </c>
      <c r="I34" s="104">
        <f>J34+K34+L34</f>
        <v>0</v>
      </c>
      <c r="J34" s="105">
        <f>SUM(J35:J39)</f>
        <v>0</v>
      </c>
      <c r="K34" s="105">
        <f>$B34/1000*($D34*$D$12*$D$11+$E34*$E$12*$E$11+$F34*$F$12*$F$11+$G34*$G$12*$G$11+$H34*$H$12*$H$11)</f>
        <v>0</v>
      </c>
      <c r="L34" s="103"/>
      <c r="M34" s="22">
        <f>IF(I34=0,0,(J37+J38+J39+K34)/I34)</f>
        <v>0</v>
      </c>
      <c r="P34" s="51"/>
      <c r="Q34" s="52"/>
    </row>
    <row r="35" spans="1:17" ht="15.75" thickBot="1" x14ac:dyDescent="0.3">
      <c r="A35" s="106" t="s">
        <v>14</v>
      </c>
      <c r="B35" s="23">
        <f>1-SUM(B37:B39)</f>
        <v>1</v>
      </c>
      <c r="C35" s="123">
        <f>Referenser!F12*0.5+Referenser!F13*0.5</f>
        <v>1.71</v>
      </c>
      <c r="D35" s="108">
        <f>1000*1</f>
        <v>1000</v>
      </c>
      <c r="E35" s="108"/>
      <c r="F35" s="108"/>
      <c r="G35" s="109"/>
      <c r="H35" s="110"/>
      <c r="I35" s="111"/>
      <c r="J35" s="45">
        <f>B$34*(B35*C35)</f>
        <v>0</v>
      </c>
      <c r="K35" s="111"/>
      <c r="L35" s="111"/>
      <c r="M35" s="24">
        <v>0</v>
      </c>
      <c r="P35" s="57"/>
      <c r="Q35" s="58"/>
    </row>
    <row r="36" spans="1:17" ht="15.75" hidden="1" thickBot="1" x14ac:dyDescent="0.3">
      <c r="A36" s="106" t="s">
        <v>55</v>
      </c>
      <c r="B36" s="25" t="s">
        <v>11</v>
      </c>
      <c r="C36" s="112" t="s">
        <v>11</v>
      </c>
      <c r="G36" s="113"/>
      <c r="I36" s="111"/>
      <c r="J36" s="45"/>
      <c r="K36" s="111"/>
      <c r="L36" s="111"/>
      <c r="M36" s="24"/>
      <c r="P36" s="57"/>
      <c r="Q36" s="58"/>
    </row>
    <row r="37" spans="1:17" ht="15.75" hidden="1" thickBot="1" x14ac:dyDescent="0.3">
      <c r="A37" s="136" t="s">
        <v>12</v>
      </c>
      <c r="B37" s="26">
        <v>0</v>
      </c>
      <c r="C37" s="133"/>
      <c r="D37" s="108"/>
      <c r="E37" s="108"/>
      <c r="F37" s="108"/>
      <c r="G37" s="137"/>
      <c r="H37" s="108"/>
      <c r="I37" s="111"/>
      <c r="J37" s="45">
        <f t="shared" ref="J37:J38" si="3">B$34*(B37*C37)</f>
        <v>0</v>
      </c>
      <c r="K37" s="111"/>
      <c r="L37" s="111"/>
      <c r="M37" s="27">
        <v>0.5</v>
      </c>
      <c r="P37" s="57"/>
      <c r="Q37" s="58"/>
    </row>
    <row r="38" spans="1:17" ht="15.75" hidden="1" thickBot="1" x14ac:dyDescent="0.3">
      <c r="A38" s="136" t="s">
        <v>12</v>
      </c>
      <c r="B38" s="26">
        <v>0</v>
      </c>
      <c r="C38" s="138"/>
      <c r="D38" s="108"/>
      <c r="E38" s="108"/>
      <c r="F38" s="108"/>
      <c r="G38" s="137"/>
      <c r="H38" s="108"/>
      <c r="I38" s="111"/>
      <c r="J38" s="45">
        <f t="shared" si="3"/>
        <v>0</v>
      </c>
      <c r="K38" s="111"/>
      <c r="L38" s="111"/>
      <c r="M38" s="27">
        <v>0.5</v>
      </c>
      <c r="P38" s="57"/>
      <c r="Q38" s="58"/>
    </row>
    <row r="39" spans="1:17" ht="15.75" hidden="1" thickBot="1" x14ac:dyDescent="0.3">
      <c r="A39" s="139" t="s">
        <v>12</v>
      </c>
      <c r="B39" s="28">
        <v>0</v>
      </c>
      <c r="C39" s="140"/>
      <c r="D39" s="119"/>
      <c r="E39" s="119"/>
      <c r="F39" s="119"/>
      <c r="G39" s="141"/>
      <c r="H39" s="119"/>
      <c r="I39" s="121"/>
      <c r="J39" s="45">
        <f>B$34*(B39*C39)</f>
        <v>0</v>
      </c>
      <c r="K39" s="121"/>
      <c r="L39" s="121"/>
      <c r="M39" s="29">
        <v>0.5</v>
      </c>
      <c r="P39" s="81"/>
      <c r="Q39" s="82"/>
    </row>
    <row r="40" spans="1:17" ht="24.95" customHeight="1" x14ac:dyDescent="0.25">
      <c r="A40" s="101" t="s">
        <v>126</v>
      </c>
      <c r="B40" s="43">
        <v>0</v>
      </c>
      <c r="C40" s="102" t="s">
        <v>11</v>
      </c>
      <c r="D40" s="103">
        <f>$B41*D41+$B43*D43+$B44*D44+$B45*D45</f>
        <v>1000</v>
      </c>
      <c r="E40" s="103">
        <f>$B41*E41+$B43*E43+$B44*E44+$B45*E45</f>
        <v>0</v>
      </c>
      <c r="F40" s="103">
        <f>$B41*F41+$B43*F43+$B44*F44+$B45*F45</f>
        <v>0</v>
      </c>
      <c r="G40" s="103">
        <f>$B41*G41+$B43*G43+$B44*G44+$B45*G45</f>
        <v>0</v>
      </c>
      <c r="H40" s="103">
        <f>$B41*H41+$B43*H43+$B44*H44+$B45*H45</f>
        <v>0</v>
      </c>
      <c r="I40" s="104">
        <f>J40+K40+L40</f>
        <v>0</v>
      </c>
      <c r="J40" s="105">
        <f>SUM(J41:J45)</f>
        <v>0</v>
      </c>
      <c r="K40" s="105">
        <f>$B40/1000*($D40*$D$12*$D$11+$E40*$E$12*$E$11+$F40*$F$12*$F$11+$G40*$G$12*$G$11+$H40*$H$12*$H$11)</f>
        <v>0</v>
      </c>
      <c r="L40" s="103"/>
      <c r="M40" s="22">
        <f>IF(I40=0,0,(J43+J44+J45+K40)/I40)</f>
        <v>0</v>
      </c>
      <c r="P40" s="51"/>
      <c r="Q40" s="52"/>
    </row>
    <row r="41" spans="1:17" ht="15.75" thickBot="1" x14ac:dyDescent="0.3">
      <c r="A41" s="106" t="s">
        <v>14</v>
      </c>
      <c r="B41" s="23">
        <v>1</v>
      </c>
      <c r="C41" s="107">
        <f>1.25*2.59</f>
        <v>3.2374999999999998</v>
      </c>
      <c r="D41" s="108">
        <f>1000*1</f>
        <v>1000</v>
      </c>
      <c r="E41" s="108"/>
      <c r="F41" s="108"/>
      <c r="G41" s="109"/>
      <c r="H41" s="110"/>
      <c r="I41" s="111"/>
      <c r="J41" s="45">
        <f>B$40*(B41*C41)</f>
        <v>0</v>
      </c>
      <c r="K41" s="111"/>
      <c r="L41" s="111"/>
      <c r="M41" s="24">
        <v>0</v>
      </c>
      <c r="P41" s="57"/>
      <c r="Q41" s="58"/>
    </row>
    <row r="42" spans="1:17" hidden="1" x14ac:dyDescent="0.25">
      <c r="A42" s="106" t="s">
        <v>55</v>
      </c>
      <c r="B42" s="25" t="s">
        <v>11</v>
      </c>
      <c r="C42" s="112" t="s">
        <v>11</v>
      </c>
      <c r="G42" s="113"/>
      <c r="I42" s="111"/>
      <c r="J42" s="114"/>
      <c r="K42" s="111"/>
      <c r="L42" s="111"/>
      <c r="M42" s="24"/>
      <c r="P42" s="57"/>
      <c r="Q42" s="58"/>
    </row>
    <row r="43" spans="1:17" hidden="1" x14ac:dyDescent="0.25">
      <c r="A43" s="115" t="s">
        <v>39</v>
      </c>
      <c r="B43" s="26">
        <v>0</v>
      </c>
      <c r="C43" s="138">
        <v>2.62</v>
      </c>
      <c r="D43" s="108">
        <v>1000</v>
      </c>
      <c r="E43" s="108"/>
      <c r="F43" s="108"/>
      <c r="G43" s="109"/>
      <c r="H43" s="108"/>
      <c r="I43" s="111"/>
      <c r="J43" s="45">
        <f>B$40*(B43*C43)</f>
        <v>0</v>
      </c>
      <c r="K43" s="111"/>
      <c r="L43" s="111"/>
      <c r="M43" s="24">
        <f>Referenser!E8</f>
        <v>0.1</v>
      </c>
      <c r="P43" s="57"/>
      <c r="Q43" s="58"/>
    </row>
    <row r="44" spans="1:17" hidden="1" x14ac:dyDescent="0.25">
      <c r="A44" s="124" t="s">
        <v>1465</v>
      </c>
      <c r="B44" s="26">
        <v>0</v>
      </c>
      <c r="C44" s="138">
        <v>2.83</v>
      </c>
      <c r="D44" s="108">
        <v>1000</v>
      </c>
      <c r="E44" s="108"/>
      <c r="F44" s="108"/>
      <c r="G44" s="109"/>
      <c r="H44" s="108"/>
      <c r="I44" s="111"/>
      <c r="J44" s="45">
        <f>B$40*(B44*C44)</f>
        <v>0</v>
      </c>
      <c r="K44" s="111"/>
      <c r="L44" s="111"/>
      <c r="M44" s="32">
        <v>0.1</v>
      </c>
      <c r="P44" s="57"/>
      <c r="Q44" s="58"/>
    </row>
    <row r="45" spans="1:17" ht="15.75" hidden="1" thickBot="1" x14ac:dyDescent="0.3">
      <c r="A45" s="139" t="s">
        <v>12</v>
      </c>
      <c r="B45" s="28">
        <v>0</v>
      </c>
      <c r="C45" s="140"/>
      <c r="D45" s="119"/>
      <c r="E45" s="119"/>
      <c r="F45" s="119"/>
      <c r="G45" s="120"/>
      <c r="H45" s="119"/>
      <c r="I45" s="121"/>
      <c r="J45" s="122">
        <f>B$40*(B45*C45)</f>
        <v>0</v>
      </c>
      <c r="K45" s="121"/>
      <c r="L45" s="121"/>
      <c r="M45" s="33">
        <v>0.1</v>
      </c>
      <c r="P45" s="81"/>
      <c r="Q45" s="82"/>
    </row>
    <row r="46" spans="1:17" ht="24.95" customHeight="1" x14ac:dyDescent="0.25">
      <c r="A46" s="101" t="s">
        <v>1466</v>
      </c>
      <c r="B46" s="43">
        <v>0</v>
      </c>
      <c r="C46" s="102" t="s">
        <v>11</v>
      </c>
      <c r="D46" s="103">
        <f>$B47*D47+$B49*D49+$B50*D50+$B51*D51</f>
        <v>1000</v>
      </c>
      <c r="E46" s="103">
        <f>$B47*E47+$B49*E49+$B50*E50+$B51*E51</f>
        <v>0</v>
      </c>
      <c r="F46" s="103">
        <f>$B47*F47+$B49*F49+$B50*F50+$B51*F51</f>
        <v>0</v>
      </c>
      <c r="G46" s="103">
        <f>$B47*G47+$B49*G49+$B50*G50+$B51*G51</f>
        <v>0</v>
      </c>
      <c r="H46" s="103">
        <f>$B47*H47+$B49*H49+$B50*H50+$B51*H51</f>
        <v>0</v>
      </c>
      <c r="I46" s="104">
        <f>J46+K46+L46</f>
        <v>0</v>
      </c>
      <c r="J46" s="105">
        <f>SUM(J47:J51)</f>
        <v>0</v>
      </c>
      <c r="K46" s="105">
        <f>$B46/1000*($D46*$D$12*$D$11+$E46*$E$12*$E$11+$F46*$F$12*$F$11+$G46*$G$12*$G$11+$H46*$H$12*$H$11)</f>
        <v>0</v>
      </c>
      <c r="L46" s="103"/>
      <c r="M46" s="22">
        <f>IF(I46=0,0,(J49+J50+J51+K46)/I46)</f>
        <v>0</v>
      </c>
      <c r="P46" s="51"/>
      <c r="Q46" s="52"/>
    </row>
    <row r="47" spans="1:17" ht="15.75" thickBot="1" x14ac:dyDescent="0.3">
      <c r="A47" s="106" t="s">
        <v>14</v>
      </c>
      <c r="B47" s="23">
        <f>1-SUM(B49:B51)</f>
        <v>1</v>
      </c>
      <c r="C47" s="107">
        <f>1.25*2.59</f>
        <v>3.2374999999999998</v>
      </c>
      <c r="D47" s="108">
        <f>1000*1</f>
        <v>1000</v>
      </c>
      <c r="E47" s="108"/>
      <c r="F47" s="108"/>
      <c r="G47" s="109"/>
      <c r="H47" s="110"/>
      <c r="I47" s="111"/>
      <c r="J47" s="45">
        <f>B$46*(B47*C47)</f>
        <v>0</v>
      </c>
      <c r="K47" s="111"/>
      <c r="L47" s="111"/>
      <c r="M47" s="24">
        <v>0</v>
      </c>
      <c r="P47" s="57"/>
      <c r="Q47" s="58"/>
    </row>
    <row r="48" spans="1:17" ht="15.75" hidden="1" thickBot="1" x14ac:dyDescent="0.3">
      <c r="A48" s="106" t="s">
        <v>54</v>
      </c>
      <c r="B48" s="25" t="s">
        <v>11</v>
      </c>
      <c r="C48" s="112" t="s">
        <v>11</v>
      </c>
      <c r="G48" s="113"/>
      <c r="I48" s="111"/>
      <c r="J48" s="45"/>
      <c r="K48" s="111"/>
      <c r="L48" s="111"/>
      <c r="M48" s="24"/>
      <c r="P48" s="57"/>
      <c r="Q48" s="58"/>
    </row>
    <row r="49" spans="1:17" ht="15.75" hidden="1" thickBot="1" x14ac:dyDescent="0.3">
      <c r="A49" s="115" t="s">
        <v>48</v>
      </c>
      <c r="B49" s="26">
        <v>0</v>
      </c>
      <c r="C49" s="125">
        <v>2.82</v>
      </c>
      <c r="D49" s="126">
        <f>350*1</f>
        <v>350</v>
      </c>
      <c r="E49" s="108"/>
      <c r="F49" s="108"/>
      <c r="G49" s="109"/>
      <c r="H49" s="108"/>
      <c r="I49" s="111"/>
      <c r="J49" s="45">
        <f t="shared" ref="J49:J50" si="4">B$46*(B49*C49)</f>
        <v>0</v>
      </c>
      <c r="K49" s="111"/>
      <c r="L49" s="111"/>
      <c r="M49" s="24">
        <f>Referenser!E9</f>
        <v>0.96</v>
      </c>
      <c r="P49" s="57"/>
      <c r="Q49" s="58"/>
    </row>
    <row r="50" spans="1:17" ht="15.75" hidden="1" thickBot="1" x14ac:dyDescent="0.3">
      <c r="A50" s="136" t="s">
        <v>12</v>
      </c>
      <c r="B50" s="26">
        <v>0</v>
      </c>
      <c r="C50" s="142"/>
      <c r="D50" s="127"/>
      <c r="E50" s="127"/>
      <c r="F50" s="127"/>
      <c r="G50" s="128"/>
      <c r="H50" s="127"/>
      <c r="I50" s="111"/>
      <c r="J50" s="45">
        <f t="shared" si="4"/>
        <v>0</v>
      </c>
      <c r="K50" s="111"/>
      <c r="L50" s="111"/>
      <c r="M50" s="27">
        <v>0.1</v>
      </c>
      <c r="P50" s="57"/>
      <c r="Q50" s="58"/>
    </row>
    <row r="51" spans="1:17" ht="15.75" hidden="1" thickBot="1" x14ac:dyDescent="0.3">
      <c r="A51" s="139" t="s">
        <v>12</v>
      </c>
      <c r="B51" s="28">
        <v>0</v>
      </c>
      <c r="C51" s="134"/>
      <c r="D51" s="131"/>
      <c r="E51" s="131"/>
      <c r="F51" s="131"/>
      <c r="G51" s="132"/>
      <c r="H51" s="131"/>
      <c r="I51" s="121"/>
      <c r="J51" s="45">
        <f>B$46*(B51*C51)</f>
        <v>0</v>
      </c>
      <c r="K51" s="121"/>
      <c r="L51" s="121"/>
      <c r="M51" s="29">
        <v>0.1</v>
      </c>
      <c r="P51" s="81"/>
      <c r="Q51" s="82"/>
    </row>
    <row r="52" spans="1:17" ht="24.95" customHeight="1" x14ac:dyDescent="0.25">
      <c r="A52" s="101" t="s">
        <v>3</v>
      </c>
      <c r="B52" s="43">
        <v>0</v>
      </c>
      <c r="C52" s="143" t="s">
        <v>11</v>
      </c>
      <c r="D52" s="144">
        <f>$B53*D53+$B55*D55+$B56*D56+$B57*D57</f>
        <v>1000</v>
      </c>
      <c r="E52" s="144">
        <f>$B53*E53+$B55*E55+$B56*E56+$B57*E57</f>
        <v>0</v>
      </c>
      <c r="F52" s="144">
        <f>$B53*F53+$B55*F55+$B56*F56+$B57*F57</f>
        <v>0</v>
      </c>
      <c r="G52" s="144">
        <f>$B53*G53+$B55*G55+$B56*G56+$B57*G57</f>
        <v>0</v>
      </c>
      <c r="H52" s="144">
        <f>$B53*H53+$B55*H55+$B56*H56+$B57*H57</f>
        <v>12300</v>
      </c>
      <c r="I52" s="145">
        <f>J52+K52+L52</f>
        <v>0</v>
      </c>
      <c r="J52" s="146">
        <f>SUM(J53:J57)</f>
        <v>0</v>
      </c>
      <c r="K52" s="146">
        <f>$B52/1000*($D52*$D$12*$D$11+$E52*$E$12*$E$11+$F52*$F$12*$F$11+$G52*$G$12*$G$11+$H52*$H$12*$H$11)</f>
        <v>0</v>
      </c>
      <c r="L52" s="144"/>
      <c r="M52" s="34">
        <f>IF(I52=0,0,(J55+J56+J57+K52)/I52)</f>
        <v>0</v>
      </c>
      <c r="P52" s="51"/>
      <c r="Q52" s="52"/>
    </row>
    <row r="53" spans="1:17" ht="15.75" thickBot="1" x14ac:dyDescent="0.3">
      <c r="A53" s="106" t="s">
        <v>14</v>
      </c>
      <c r="B53" s="23">
        <f>1-SUM(B55:B57)</f>
        <v>1</v>
      </c>
      <c r="C53" s="107">
        <f>1.25*3.8</f>
        <v>4.75</v>
      </c>
      <c r="D53" s="108">
        <f>1000*1</f>
        <v>1000</v>
      </c>
      <c r="E53" s="108"/>
      <c r="F53" s="108"/>
      <c r="G53" s="109"/>
      <c r="H53" s="110">
        <f>12300*1</f>
        <v>12300</v>
      </c>
      <c r="I53" s="111"/>
      <c r="J53" s="45">
        <f>B$52*(B53*C53)</f>
        <v>0</v>
      </c>
      <c r="K53" s="111"/>
      <c r="L53" s="111"/>
      <c r="M53" s="24">
        <v>0</v>
      </c>
      <c r="P53" s="57"/>
      <c r="Q53" s="58"/>
    </row>
    <row r="54" spans="1:17" ht="15.75" hidden="1" thickBot="1" x14ac:dyDescent="0.3">
      <c r="A54" s="106" t="s">
        <v>54</v>
      </c>
      <c r="B54" s="25" t="s">
        <v>11</v>
      </c>
      <c r="C54" s="112" t="s">
        <v>11</v>
      </c>
      <c r="G54" s="113"/>
      <c r="I54" s="111"/>
      <c r="J54" s="45"/>
      <c r="K54" s="111"/>
      <c r="L54" s="111"/>
      <c r="M54" s="24"/>
      <c r="P54" s="57"/>
      <c r="Q54" s="58"/>
    </row>
    <row r="55" spans="1:17" ht="15.75" hidden="1" thickBot="1" x14ac:dyDescent="0.3">
      <c r="A55" s="136" t="s">
        <v>12</v>
      </c>
      <c r="B55" s="26">
        <v>0</v>
      </c>
      <c r="C55" s="125"/>
      <c r="D55" s="127"/>
      <c r="E55" s="127"/>
      <c r="F55" s="127"/>
      <c r="G55" s="128"/>
      <c r="H55" s="127"/>
      <c r="I55" s="111"/>
      <c r="J55" s="45">
        <f>B$52*(B55*C55)</f>
        <v>0</v>
      </c>
      <c r="K55" s="111"/>
      <c r="L55" s="111"/>
      <c r="M55" s="27">
        <v>0.5</v>
      </c>
      <c r="P55" s="57"/>
      <c r="Q55" s="58"/>
    </row>
    <row r="56" spans="1:17" ht="15.75" hidden="1" thickBot="1" x14ac:dyDescent="0.3">
      <c r="A56" s="136" t="s">
        <v>12</v>
      </c>
      <c r="B56" s="26">
        <v>0</v>
      </c>
      <c r="C56" s="142"/>
      <c r="D56" s="127"/>
      <c r="E56" s="127"/>
      <c r="F56" s="127"/>
      <c r="G56" s="128"/>
      <c r="H56" s="127"/>
      <c r="I56" s="111"/>
      <c r="J56" s="45">
        <f t="shared" ref="J56:J57" si="5">B$52*(B56*C56)</f>
        <v>0</v>
      </c>
      <c r="K56" s="111"/>
      <c r="L56" s="111"/>
      <c r="M56" s="27">
        <v>0.5</v>
      </c>
      <c r="P56" s="57"/>
      <c r="Q56" s="58"/>
    </row>
    <row r="57" spans="1:17" ht="15.75" hidden="1" thickBot="1" x14ac:dyDescent="0.3">
      <c r="A57" s="139" t="s">
        <v>12</v>
      </c>
      <c r="B57" s="28">
        <v>0</v>
      </c>
      <c r="C57" s="134"/>
      <c r="D57" s="131"/>
      <c r="E57" s="131"/>
      <c r="F57" s="131"/>
      <c r="G57" s="132"/>
      <c r="H57" s="131"/>
      <c r="I57" s="121"/>
      <c r="J57" s="45">
        <f t="shared" si="5"/>
        <v>0</v>
      </c>
      <c r="K57" s="121"/>
      <c r="L57" s="121"/>
      <c r="M57" s="29">
        <v>0.5</v>
      </c>
      <c r="P57" s="81"/>
      <c r="Q57" s="82"/>
    </row>
    <row r="58" spans="1:17" ht="24.95" customHeight="1" x14ac:dyDescent="0.25">
      <c r="A58" s="101" t="s">
        <v>40</v>
      </c>
      <c r="B58" s="43">
        <v>0</v>
      </c>
      <c r="C58" s="143" t="s">
        <v>11</v>
      </c>
      <c r="D58" s="144">
        <f>$B59*D59+$B61*D61+$B62*D62+$B63*D63</f>
        <v>1000</v>
      </c>
      <c r="E58" s="144">
        <f>$B59*E59+$B61*E61+$B62*E62+$B63*E63</f>
        <v>0</v>
      </c>
      <c r="F58" s="144">
        <f>$B59*F59+$B61*F61+$B62*F62+$B63*F63</f>
        <v>0</v>
      </c>
      <c r="G58" s="144">
        <f>$B59*G59+$B61*G61+$B62*G62+$B63*G63</f>
        <v>0</v>
      </c>
      <c r="H58" s="144">
        <f>$B59*H59+$B61*H61+$B62*H62+$B63*H63</f>
        <v>0</v>
      </c>
      <c r="I58" s="145">
        <f>J58+K58+L58</f>
        <v>0</v>
      </c>
      <c r="J58" s="146">
        <f>SUM(J59:J63)</f>
        <v>0</v>
      </c>
      <c r="K58" s="146">
        <f>$B58/1000*($D58*$D$12*$D$11+$E58*$E$12*$E$11+$F58*$F$12*$F$11+$G58*$G$12*$G$11+$H58*$H$12*$H$11)</f>
        <v>0</v>
      </c>
      <c r="L58" s="144"/>
      <c r="M58" s="34">
        <f>IF(I58=0,0,(J61+J62+J63+K58)/I58)</f>
        <v>0</v>
      </c>
      <c r="P58" s="51"/>
      <c r="Q58" s="52"/>
    </row>
    <row r="59" spans="1:17" ht="15.75" thickBot="1" x14ac:dyDescent="0.3">
      <c r="A59" s="147" t="s">
        <v>14</v>
      </c>
      <c r="B59" s="35">
        <f>1-SUM(B61:B63)</f>
        <v>1</v>
      </c>
      <c r="C59" s="148">
        <f>1.25*2.59</f>
        <v>3.2374999999999998</v>
      </c>
      <c r="D59" s="119">
        <f>1000*1</f>
        <v>1000</v>
      </c>
      <c r="E59" s="119"/>
      <c r="F59" s="119"/>
      <c r="G59" s="120"/>
      <c r="H59" s="120"/>
      <c r="I59" s="121"/>
      <c r="J59" s="122">
        <f>B$58*(B59*C59)</f>
        <v>0</v>
      </c>
      <c r="K59" s="121"/>
      <c r="L59" s="121"/>
      <c r="M59" s="31">
        <v>0</v>
      </c>
      <c r="P59" s="57"/>
      <c r="Q59" s="58"/>
    </row>
    <row r="60" spans="1:17" hidden="1" x14ac:dyDescent="0.25">
      <c r="A60" s="149" t="s">
        <v>54</v>
      </c>
      <c r="B60" s="36" t="s">
        <v>11</v>
      </c>
      <c r="C60" s="150" t="s">
        <v>11</v>
      </c>
      <c r="G60" s="113"/>
      <c r="I60" s="111"/>
      <c r="J60" s="151"/>
      <c r="K60" s="111"/>
      <c r="L60" s="111"/>
      <c r="M60" s="37"/>
      <c r="P60" s="57"/>
      <c r="Q60" s="58"/>
    </row>
    <row r="61" spans="1:17" hidden="1" x14ac:dyDescent="0.25">
      <c r="A61" s="136" t="s">
        <v>12</v>
      </c>
      <c r="B61" s="26">
        <v>0</v>
      </c>
      <c r="C61" s="125"/>
      <c r="D61" s="127"/>
      <c r="E61" s="127"/>
      <c r="F61" s="127"/>
      <c r="G61" s="128"/>
      <c r="H61" s="127"/>
      <c r="I61" s="111"/>
      <c r="J61" s="45">
        <f t="shared" ref="J61:J63" si="6">B$58*(B61*C61)</f>
        <v>0</v>
      </c>
      <c r="K61" s="111"/>
      <c r="L61" s="111"/>
      <c r="M61" s="38">
        <v>0.5</v>
      </c>
      <c r="P61" s="57"/>
      <c r="Q61" s="58"/>
    </row>
    <row r="62" spans="1:17" hidden="1" x14ac:dyDescent="0.25">
      <c r="A62" s="136" t="s">
        <v>12</v>
      </c>
      <c r="B62" s="26">
        <v>0</v>
      </c>
      <c r="C62" s="142"/>
      <c r="D62" s="127"/>
      <c r="E62" s="127"/>
      <c r="F62" s="127"/>
      <c r="G62" s="128"/>
      <c r="H62" s="127"/>
      <c r="I62" s="111"/>
      <c r="J62" s="45">
        <f t="shared" si="6"/>
        <v>0</v>
      </c>
      <c r="K62" s="111"/>
      <c r="L62" s="111"/>
      <c r="M62" s="38">
        <v>0.5</v>
      </c>
      <c r="P62" s="57"/>
      <c r="Q62" s="58"/>
    </row>
    <row r="63" spans="1:17" ht="15.75" hidden="1" thickBot="1" x14ac:dyDescent="0.3">
      <c r="A63" s="139" t="s">
        <v>12</v>
      </c>
      <c r="B63" s="28">
        <v>0</v>
      </c>
      <c r="C63" s="134"/>
      <c r="D63" s="131"/>
      <c r="E63" s="131"/>
      <c r="F63" s="131"/>
      <c r="G63" s="132"/>
      <c r="H63" s="131"/>
      <c r="I63" s="121"/>
      <c r="J63" s="45">
        <f t="shared" si="6"/>
        <v>0</v>
      </c>
      <c r="K63" s="121"/>
      <c r="L63" s="121"/>
      <c r="M63" s="39">
        <v>0.5</v>
      </c>
      <c r="P63" s="81"/>
      <c r="Q63" s="82"/>
    </row>
    <row r="64" spans="1:17" x14ac:dyDescent="0.25">
      <c r="A64" s="152" t="s">
        <v>109</v>
      </c>
      <c r="B64" s="152"/>
      <c r="C64" s="152"/>
      <c r="D64" s="152"/>
      <c r="E64" s="152"/>
      <c r="F64" s="152"/>
      <c r="G64" s="152"/>
      <c r="H64" s="152"/>
      <c r="I64" s="152"/>
      <c r="J64" s="152"/>
    </row>
    <row r="65" spans="1:7" x14ac:dyDescent="0.25">
      <c r="A65" s="152" t="s">
        <v>60</v>
      </c>
      <c r="B65" s="152"/>
      <c r="C65" s="152"/>
      <c r="D65" s="152"/>
      <c r="E65" s="152"/>
      <c r="F65" s="152"/>
      <c r="G65" s="152"/>
    </row>
    <row r="66" spans="1:7" x14ac:dyDescent="0.25">
      <c r="A66" t="s">
        <v>1462</v>
      </c>
      <c r="G66" s="153"/>
    </row>
    <row r="68" spans="1:7" x14ac:dyDescent="0.25">
      <c r="A68" t="s">
        <v>47</v>
      </c>
    </row>
    <row r="69" spans="1:7" x14ac:dyDescent="0.25">
      <c r="B69" t="s">
        <v>37</v>
      </c>
      <c r="C69" t="s">
        <v>46</v>
      </c>
    </row>
    <row r="70" spans="1:7" x14ac:dyDescent="0.25">
      <c r="A70" t="s">
        <v>43</v>
      </c>
      <c r="B70" s="154">
        <v>8.0000000000000004E-4</v>
      </c>
      <c r="C70" s="155">
        <v>0.42</v>
      </c>
    </row>
    <row r="71" spans="1:7" x14ac:dyDescent="0.25">
      <c r="A71" t="s">
        <v>44</v>
      </c>
      <c r="B71" s="154">
        <v>5.9999999999999995E-4</v>
      </c>
      <c r="C71" s="155">
        <v>0.31</v>
      </c>
    </row>
    <row r="72" spans="1:7" x14ac:dyDescent="0.25">
      <c r="A72" t="s">
        <v>45</v>
      </c>
      <c r="B72" s="154">
        <v>5.9999999999999995E-4</v>
      </c>
      <c r="C72" s="155">
        <v>0.28000000000000003</v>
      </c>
    </row>
    <row r="74" spans="1:7" x14ac:dyDescent="0.25">
      <c r="A74" s="156" t="s">
        <v>1464</v>
      </c>
    </row>
    <row r="75" spans="1:7" x14ac:dyDescent="0.25">
      <c r="A75" s="156" t="s">
        <v>137</v>
      </c>
    </row>
    <row r="76" spans="1:7" x14ac:dyDescent="0.25">
      <c r="A76" s="156" t="s">
        <v>138</v>
      </c>
    </row>
  </sheetData>
  <sheetProtection algorithmName="SHA-512" hashValue="hUvDOpmJjAjpNuPvlD2a+B0epj8QzuByCBCT6ncDq1OwakYkvtJ/0t6BdkMAIXOSpOL6vjV13cCQ6jS3k4n/ZA==" saltValue="WnMS9yg/NLMHnvDhKnKVqQ==" spinCount="100000" sheet="1" objects="1" scenarios="1"/>
  <mergeCells count="5">
    <mergeCell ref="M12:M13"/>
    <mergeCell ref="I12:I13"/>
    <mergeCell ref="J12:J13"/>
    <mergeCell ref="K12:K13"/>
    <mergeCell ref="L12:L13"/>
  </mergeCells>
  <phoneticPr fontId="6" type="noConversion"/>
  <dataValidations count="1">
    <dataValidation type="list" allowBlank="1" showInputMessage="1" showErrorMessage="1" sqref="B7" xr:uid="{E0395EED-0BC4-4A41-B423-343AF8B71CC8}">
      <formula1>$A$74:$A$76</formula1>
    </dataValidation>
  </dataValidations>
  <pageMargins left="0.70866141732283472" right="0.70866141732283472" top="0.74803149606299213" bottom="0.74803149606299213" header="0.31496062992125984" footer="0.31496062992125984"/>
  <pageSetup paperSize="9" scale="95" orientation="landscape" horizontalDpi="1200" verticalDpi="1200" r:id="rId1"/>
  <headerFooter>
    <oddHeader>&amp;F</oddHeader>
    <oddFooter>&amp;L&amp;A&amp;C&amp;N</oddFooter>
  </headerFooter>
  <rowBreaks count="3" manualBreakCount="3">
    <brk id="27" max="16383" man="1"/>
    <brk id="57" max="12" man="1"/>
    <brk id="66" max="1638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BC263-E76E-463F-938E-F93B9DD30351}">
  <dimension ref="A1:AZ71"/>
  <sheetViews>
    <sheetView zoomScaleNormal="100" zoomScaleSheetLayoutView="70" workbookViewId="0">
      <selection activeCell="AA11" sqref="AA11"/>
    </sheetView>
  </sheetViews>
  <sheetFormatPr defaultRowHeight="15" x14ac:dyDescent="0.25"/>
  <cols>
    <col min="1" max="1" width="3.85546875" style="173" customWidth="1"/>
    <col min="2" max="2" width="2.85546875" style="173" customWidth="1"/>
    <col min="3" max="3" width="4" style="173" customWidth="1"/>
    <col min="4" max="5" width="4.140625" style="173" customWidth="1"/>
    <col min="6" max="6" width="2.7109375" style="173" customWidth="1"/>
    <col min="7" max="7" width="3.140625" style="173" customWidth="1"/>
    <col min="8" max="8" width="2.28515625" style="173" customWidth="1"/>
    <col min="9" max="9" width="2.7109375" style="173" customWidth="1"/>
    <col min="10" max="10" width="1.42578125" style="173" customWidth="1"/>
    <col min="11" max="11" width="3.28515625" style="173" customWidth="1"/>
    <col min="12" max="15" width="2.7109375" style="173" customWidth="1"/>
    <col min="16" max="17" width="3.5703125" style="173" customWidth="1"/>
    <col min="18" max="19" width="3.7109375" style="173" customWidth="1"/>
    <col min="20" max="21" width="2.7109375" style="173" customWidth="1"/>
    <col min="22" max="22" width="2.28515625" style="173" customWidth="1"/>
    <col min="23" max="23" width="2.5703125" style="173" customWidth="1"/>
    <col min="24" max="26" width="2.7109375" style="173" customWidth="1"/>
    <col min="27" max="27" width="5.28515625" style="173" customWidth="1"/>
    <col min="28" max="36" width="2.7109375" style="173" customWidth="1"/>
    <col min="37" max="38" width="3.5703125" style="173" customWidth="1"/>
    <col min="39" max="40" width="2.7109375" style="173" customWidth="1"/>
    <col min="41" max="41" width="4.28515625" style="173" customWidth="1"/>
    <col min="42" max="42" width="3.5703125" style="173" customWidth="1"/>
    <col min="43" max="43" width="2" style="173" customWidth="1"/>
    <col min="47" max="47" width="36.5703125" customWidth="1"/>
  </cols>
  <sheetData>
    <row r="1" spans="1:52" ht="78" customHeight="1" x14ac:dyDescent="0.25">
      <c r="A1" s="158"/>
      <c r="B1" s="158"/>
      <c r="C1" s="158"/>
      <c r="D1" s="158"/>
      <c r="E1" s="158"/>
      <c r="F1" s="158"/>
      <c r="G1" s="158"/>
      <c r="H1" s="158"/>
      <c r="I1" s="158"/>
      <c r="J1" s="158"/>
      <c r="K1" s="159"/>
      <c r="L1" s="159"/>
      <c r="M1" s="159"/>
      <c r="N1" s="159"/>
      <c r="O1" s="159"/>
      <c r="P1" s="159"/>
      <c r="Q1" s="159"/>
      <c r="R1" s="159"/>
      <c r="S1" s="159"/>
      <c r="T1" s="159"/>
      <c r="U1" s="160" t="s">
        <v>146</v>
      </c>
      <c r="V1" s="159"/>
      <c r="W1" s="159"/>
      <c r="X1" s="159"/>
      <c r="Y1" s="159"/>
      <c r="Z1" s="159"/>
      <c r="AA1" s="159"/>
      <c r="AB1" s="159"/>
      <c r="AC1" s="159"/>
      <c r="AD1" s="159"/>
      <c r="AE1" s="159"/>
      <c r="AF1" s="159"/>
      <c r="AG1" s="158"/>
      <c r="AH1" s="158"/>
      <c r="AI1" s="158"/>
      <c r="AJ1" s="158"/>
      <c r="AK1" s="158"/>
      <c r="AL1" s="158"/>
      <c r="AM1" s="158"/>
      <c r="AN1" s="158"/>
      <c r="AO1" s="158"/>
      <c r="AP1" s="158"/>
      <c r="AQ1" s="158"/>
      <c r="AT1" s="221"/>
      <c r="AU1" s="222"/>
      <c r="AV1" s="223"/>
    </row>
    <row r="2" spans="1:52" ht="45" customHeight="1" x14ac:dyDescent="0.25">
      <c r="A2" s="158"/>
      <c r="B2" s="158"/>
      <c r="C2" s="158"/>
      <c r="D2" s="158"/>
      <c r="E2" s="158"/>
      <c r="F2" s="158"/>
      <c r="G2" s="158"/>
      <c r="H2" s="158"/>
      <c r="I2" s="158"/>
      <c r="J2" s="158"/>
      <c r="K2" s="158"/>
      <c r="L2" s="158"/>
      <c r="M2" s="161"/>
      <c r="N2" s="161"/>
      <c r="O2" s="161"/>
      <c r="P2" s="161"/>
      <c r="Q2" s="161"/>
      <c r="R2" s="161"/>
      <c r="S2" s="161"/>
      <c r="T2" s="161"/>
      <c r="U2" s="162" t="str">
        <f>'LCA-resultat'!B4</f>
        <v>Takstolsfabriken Sverige</v>
      </c>
      <c r="V2" s="162"/>
      <c r="W2" s="161"/>
      <c r="X2" s="161"/>
      <c r="Y2" s="161"/>
      <c r="Z2" s="161"/>
      <c r="AA2" s="161"/>
      <c r="AB2" s="161"/>
      <c r="AC2" s="161"/>
      <c r="AD2" s="161"/>
      <c r="AE2" s="161"/>
      <c r="AF2" s="158"/>
      <c r="AG2" s="158"/>
      <c r="AH2" s="158"/>
      <c r="AI2" s="158"/>
      <c r="AJ2" s="158"/>
      <c r="AK2" s="158"/>
      <c r="AL2" s="158"/>
      <c r="AM2" s="158"/>
      <c r="AN2" s="158"/>
      <c r="AO2" s="158"/>
      <c r="AP2" s="158"/>
      <c r="AQ2" s="158"/>
      <c r="AT2" s="64"/>
      <c r="AU2" t="s">
        <v>1468</v>
      </c>
      <c r="AV2" s="62"/>
    </row>
    <row r="3" spans="1:52" ht="29.25" customHeight="1" thickBot="1" x14ac:dyDescent="0.3">
      <c r="A3" s="163"/>
      <c r="B3" s="164"/>
      <c r="C3" s="163"/>
      <c r="D3" s="163"/>
      <c r="E3" s="163"/>
      <c r="F3" s="163"/>
      <c r="G3" s="163"/>
      <c r="H3" s="163"/>
      <c r="I3" s="163"/>
      <c r="J3" s="163"/>
      <c r="K3" s="163"/>
      <c r="L3" s="163"/>
      <c r="M3" s="163"/>
      <c r="N3" s="163"/>
      <c r="O3" s="165"/>
      <c r="P3" s="165"/>
      <c r="Q3" s="165"/>
      <c r="R3" s="165"/>
      <c r="S3" s="165"/>
      <c r="T3" s="165"/>
      <c r="U3" s="166" t="s">
        <v>144</v>
      </c>
      <c r="V3" s="165"/>
      <c r="W3" s="165"/>
      <c r="X3" s="165"/>
      <c r="Y3" s="165"/>
      <c r="Z3" s="165"/>
      <c r="AA3" s="165"/>
      <c r="AB3" s="165"/>
      <c r="AC3" s="165"/>
      <c r="AD3" s="163"/>
      <c r="AE3" s="163"/>
      <c r="AF3" s="163"/>
      <c r="AG3" s="163"/>
      <c r="AH3" s="163"/>
      <c r="AI3" s="163"/>
      <c r="AJ3" s="163"/>
      <c r="AK3" s="163"/>
      <c r="AL3" s="163"/>
      <c r="AM3" s="163"/>
      <c r="AN3" s="163"/>
      <c r="AO3" s="163"/>
      <c r="AP3" s="163"/>
      <c r="AQ3" s="163"/>
      <c r="AT3" s="64"/>
      <c r="AV3" s="62"/>
    </row>
    <row r="4" spans="1:52" ht="60.75" customHeight="1" thickBot="1" x14ac:dyDescent="0.3">
      <c r="A4" s="277" t="e" vm="1">
        <f>AU4</f>
        <v>#VALUE!</v>
      </c>
      <c r="B4" s="278"/>
      <c r="C4" s="278"/>
      <c r="D4" s="278"/>
      <c r="E4" s="278"/>
      <c r="F4" s="278"/>
      <c r="G4" s="278"/>
      <c r="H4" s="278"/>
      <c r="I4" s="278"/>
      <c r="J4" s="278"/>
      <c r="K4" s="278"/>
      <c r="L4" s="278"/>
      <c r="M4" s="278"/>
      <c r="N4" s="278"/>
      <c r="O4" s="278"/>
      <c r="P4" s="278"/>
      <c r="Q4" s="278"/>
      <c r="R4" s="278"/>
      <c r="S4" s="278"/>
      <c r="T4" s="278"/>
      <c r="U4" s="278"/>
      <c r="V4" s="167"/>
      <c r="W4" s="168"/>
      <c r="X4" s="168"/>
      <c r="Y4" s="168"/>
      <c r="Z4"/>
      <c r="AA4" s="168"/>
      <c r="AB4" s="168"/>
      <c r="AC4" s="168"/>
      <c r="AD4" s="168"/>
      <c r="AE4" s="168"/>
      <c r="AF4" s="168"/>
      <c r="AG4" s="168"/>
      <c r="AH4" s="168"/>
      <c r="AI4" s="168"/>
      <c r="AJ4" s="168"/>
      <c r="AK4" s="168"/>
      <c r="AL4" s="168"/>
      <c r="AM4" s="168"/>
      <c r="AN4" s="168"/>
      <c r="AO4" s="168"/>
      <c r="AP4" s="168"/>
      <c r="AQ4" s="168"/>
      <c r="AT4" s="64"/>
      <c r="AU4" s="157" t="e" vm="2">
        <v>#VALUE!</v>
      </c>
      <c r="AV4" s="62"/>
    </row>
    <row r="5" spans="1:52" ht="16.5" thickBot="1" x14ac:dyDescent="0.3">
      <c r="A5" s="169"/>
      <c r="B5" s="170" t="s">
        <v>65</v>
      </c>
      <c r="C5" s="171"/>
      <c r="D5" s="171"/>
      <c r="E5" s="171"/>
      <c r="F5" s="171"/>
      <c r="G5" s="171"/>
      <c r="H5" s="171"/>
      <c r="I5" s="171"/>
      <c r="J5" s="171"/>
      <c r="K5" s="171"/>
      <c r="L5" s="171"/>
      <c r="M5" s="171"/>
      <c r="N5" s="171"/>
      <c r="O5" s="171"/>
      <c r="P5" s="172"/>
      <c r="Q5" s="169"/>
      <c r="R5" s="169"/>
      <c r="S5" s="169"/>
      <c r="T5" s="169"/>
      <c r="U5" s="169"/>
      <c r="V5" s="169"/>
      <c r="W5" s="170" t="s">
        <v>66</v>
      </c>
      <c r="X5" s="169"/>
      <c r="Y5" s="169"/>
      <c r="Z5" s="169"/>
      <c r="AA5" s="169"/>
      <c r="AB5" s="169"/>
      <c r="AC5" s="169"/>
      <c r="AD5" s="169"/>
      <c r="AE5" s="169"/>
      <c r="AF5" s="169"/>
      <c r="AG5" s="169"/>
      <c r="AH5" s="169"/>
      <c r="AI5" s="169"/>
      <c r="AJ5" s="169"/>
      <c r="AK5" s="169"/>
      <c r="AL5" s="169"/>
      <c r="AT5" s="224"/>
      <c r="AU5" s="225"/>
      <c r="AV5" s="226"/>
    </row>
    <row r="6" spans="1:52" ht="15.75" customHeight="1" x14ac:dyDescent="0.25">
      <c r="A6" s="169"/>
      <c r="B6" s="235" t="str">
        <f>LOOKUP('LCA-resultat'!B7,'LCA-resultat'!A75:A76)</f>
        <v>Prefabricerade spikplåtsförbundna konstruktioner i trä</v>
      </c>
      <c r="C6" s="236"/>
      <c r="D6" s="236"/>
      <c r="E6" s="236"/>
      <c r="F6" s="236"/>
      <c r="G6" s="236"/>
      <c r="H6" s="236"/>
      <c r="I6" s="236"/>
      <c r="J6" s="236"/>
      <c r="K6" s="236"/>
      <c r="L6" s="236"/>
      <c r="M6" s="236"/>
      <c r="N6" s="236"/>
      <c r="O6" s="236"/>
      <c r="P6" s="236"/>
      <c r="Q6" s="236"/>
      <c r="R6" s="236"/>
      <c r="S6" s="236"/>
      <c r="T6" s="236"/>
      <c r="U6" s="169"/>
      <c r="V6" s="169"/>
      <c r="W6" s="174" t="str">
        <f>'LCA-resultat'!B9</f>
        <v>Se följesedlar/ritningar för leveransen</v>
      </c>
      <c r="X6" s="169"/>
      <c r="Y6" s="169"/>
      <c r="Z6" s="169"/>
      <c r="AA6" s="169"/>
      <c r="AB6" s="169"/>
      <c r="AC6" s="169"/>
      <c r="AD6" s="169"/>
      <c r="AE6" s="169"/>
      <c r="AF6" s="169"/>
      <c r="AG6" s="169"/>
      <c r="AH6" s="169"/>
      <c r="AI6" s="169"/>
      <c r="AJ6" s="169"/>
      <c r="AK6" s="169"/>
      <c r="AL6" s="169"/>
    </row>
    <row r="7" spans="1:52" ht="7.5" customHeight="1" x14ac:dyDescent="0.25">
      <c r="A7" s="169"/>
      <c r="B7" s="175"/>
      <c r="C7" s="171"/>
      <c r="D7" s="171"/>
      <c r="E7" s="171"/>
      <c r="F7" s="171"/>
      <c r="G7" s="171"/>
      <c r="H7" s="171"/>
      <c r="I7" s="171"/>
      <c r="J7" s="171"/>
      <c r="K7" s="171"/>
      <c r="L7" s="171"/>
      <c r="M7" s="171"/>
      <c r="N7" s="171"/>
      <c r="O7" s="171"/>
      <c r="P7" s="172"/>
      <c r="Q7" s="169"/>
      <c r="R7"/>
      <c r="S7" s="169"/>
      <c r="T7" s="169"/>
      <c r="U7" s="169"/>
      <c r="V7" s="169"/>
      <c r="W7" s="169"/>
      <c r="X7" s="169"/>
      <c r="Y7" s="169"/>
      <c r="Z7" s="169"/>
      <c r="AA7" s="169"/>
      <c r="AB7" s="169"/>
      <c r="AC7" s="169"/>
      <c r="AD7" s="169"/>
      <c r="AE7" s="169"/>
      <c r="AF7" s="169"/>
      <c r="AG7" s="169"/>
      <c r="AH7" s="169"/>
      <c r="AI7" s="169"/>
      <c r="AJ7" s="169"/>
      <c r="AK7" s="169"/>
      <c r="AL7" s="169"/>
    </row>
    <row r="8" spans="1:52" ht="15.75" x14ac:dyDescent="0.25">
      <c r="A8" s="169"/>
      <c r="B8" s="170" t="s">
        <v>143</v>
      </c>
      <c r="C8" s="171"/>
      <c r="D8" s="171"/>
      <c r="E8" s="171"/>
      <c r="F8" s="171"/>
      <c r="G8" s="171"/>
      <c r="H8" s="171"/>
      <c r="I8" s="171"/>
      <c r="J8" s="171"/>
      <c r="K8" s="171"/>
      <c r="L8" s="171"/>
      <c r="M8" s="171"/>
      <c r="N8" s="171"/>
      <c r="O8" s="171"/>
      <c r="P8" s="172"/>
      <c r="Q8" s="169"/>
      <c r="R8" s="169"/>
      <c r="S8" s="169"/>
      <c r="T8" s="169"/>
      <c r="U8" s="169"/>
      <c r="V8" s="169"/>
      <c r="W8" s="170" t="s">
        <v>83</v>
      </c>
    </row>
    <row r="9" spans="1:52" ht="15.75" x14ac:dyDescent="0.25">
      <c r="A9" s="169"/>
      <c r="B9" s="235" t="s">
        <v>67</v>
      </c>
      <c r="C9" s="236"/>
      <c r="D9" s="236"/>
      <c r="E9" s="236"/>
      <c r="F9" s="236"/>
      <c r="G9" s="236"/>
      <c r="H9" s="236"/>
      <c r="I9" s="236"/>
      <c r="J9" s="236"/>
      <c r="K9" s="236"/>
      <c r="L9" s="236"/>
      <c r="M9" s="236"/>
      <c r="N9" s="236"/>
      <c r="O9" s="236"/>
      <c r="P9" s="236"/>
      <c r="Q9" s="236"/>
      <c r="R9" s="236"/>
      <c r="S9" s="236"/>
      <c r="T9" s="236"/>
      <c r="U9" s="169"/>
      <c r="V9" s="169"/>
      <c r="W9" s="169" t="s">
        <v>90</v>
      </c>
    </row>
    <row r="10" spans="1:52" ht="8.25" customHeight="1" x14ac:dyDescent="0.25">
      <c r="A10" s="169"/>
      <c r="B10" s="176"/>
      <c r="C10" s="171"/>
      <c r="D10" s="171"/>
      <c r="E10" s="171"/>
      <c r="F10" s="171"/>
      <c r="G10" s="171"/>
      <c r="H10" s="171"/>
      <c r="I10" s="171"/>
      <c r="J10" s="171"/>
      <c r="K10" s="171"/>
      <c r="L10" s="171"/>
      <c r="M10" s="171"/>
      <c r="N10" s="171"/>
      <c r="O10" s="171"/>
      <c r="P10" s="172"/>
      <c r="Q10" s="169"/>
      <c r="R10" s="169"/>
      <c r="S10" s="169"/>
      <c r="T10" s="169"/>
      <c r="U10" s="169"/>
      <c r="V10" s="169"/>
      <c r="W10" s="169"/>
    </row>
    <row r="11" spans="1:52" ht="15.75" x14ac:dyDescent="0.25">
      <c r="A11" s="169"/>
      <c r="B11" s="170" t="s">
        <v>80</v>
      </c>
      <c r="C11" s="171"/>
      <c r="D11" s="171"/>
      <c r="E11" s="171"/>
      <c r="F11" s="171"/>
      <c r="G11" s="171"/>
      <c r="H11" s="171"/>
      <c r="I11" s="171"/>
      <c r="J11" s="171"/>
      <c r="K11" s="171"/>
      <c r="L11" s="171"/>
      <c r="M11" s="171"/>
      <c r="N11" s="171"/>
      <c r="O11" s="171"/>
      <c r="P11" s="172"/>
      <c r="Q11" s="169"/>
      <c r="R11" s="169"/>
      <c r="S11" s="169"/>
      <c r="T11" s="169"/>
      <c r="U11" s="169"/>
      <c r="V11" s="169"/>
      <c r="W11" s="170" t="s">
        <v>145</v>
      </c>
      <c r="AT11" s="234"/>
      <c r="AU11" s="234"/>
      <c r="AV11" s="234"/>
      <c r="AW11" s="234"/>
      <c r="AX11" s="234"/>
      <c r="AY11" s="234"/>
      <c r="AZ11" s="234"/>
    </row>
    <row r="12" spans="1:52" ht="15.75" x14ac:dyDescent="0.25">
      <c r="A12" s="169"/>
      <c r="B12" s="177" t="str">
        <f>'LCA-resultat'!B5</f>
        <v>Staden</v>
      </c>
      <c r="C12"/>
      <c r="D12"/>
      <c r="E12"/>
      <c r="F12"/>
      <c r="G12"/>
      <c r="H12"/>
      <c r="I12"/>
      <c r="J12"/>
      <c r="K12"/>
      <c r="L12"/>
      <c r="M12"/>
      <c r="N12"/>
      <c r="O12"/>
      <c r="P12"/>
      <c r="Q12"/>
      <c r="R12"/>
      <c r="S12"/>
      <c r="T12"/>
      <c r="U12" s="169"/>
      <c r="V12" s="169"/>
      <c r="W12" s="280">
        <f>'LCA-resultat'!B8</f>
        <v>123456</v>
      </c>
      <c r="X12" s="281"/>
      <c r="Y12" s="281"/>
      <c r="Z12" s="281"/>
      <c r="AA12" s="281"/>
      <c r="AB12" s="281"/>
      <c r="AC12" s="281"/>
      <c r="AD12" s="281"/>
      <c r="AE12" s="281"/>
      <c r="AF12" s="281"/>
      <c r="AG12" s="281"/>
      <c r="AH12" s="281"/>
      <c r="AI12" s="281"/>
      <c r="AJ12" s="281"/>
      <c r="AK12" s="281"/>
      <c r="AL12" s="281"/>
      <c r="AM12" s="281"/>
      <c r="AN12" s="281"/>
      <c r="AO12" s="281"/>
      <c r="AP12" s="281"/>
      <c r="AQ12" s="281"/>
    </row>
    <row r="13" spans="1:52" ht="7.5" customHeight="1" x14ac:dyDescent="0.25">
      <c r="A13" s="169"/>
      <c r="B13" s="176"/>
      <c r="C13" s="171"/>
      <c r="D13" s="171"/>
      <c r="E13" s="171"/>
      <c r="F13" s="171"/>
      <c r="G13" s="171"/>
      <c r="H13" s="171"/>
      <c r="I13" s="171"/>
      <c r="J13" s="171"/>
      <c r="K13" s="171"/>
      <c r="L13" s="171"/>
      <c r="M13" s="171"/>
      <c r="N13" s="171"/>
      <c r="O13" s="171"/>
      <c r="P13" s="172"/>
      <c r="Q13" s="169"/>
      <c r="R13" s="169"/>
      <c r="S13" s="169"/>
      <c r="T13" s="169"/>
      <c r="U13" s="169"/>
      <c r="V13" s="169"/>
    </row>
    <row r="14" spans="1:52" ht="15.75" x14ac:dyDescent="0.25">
      <c r="A14" s="169"/>
      <c r="B14" s="170" t="s">
        <v>82</v>
      </c>
      <c r="C14" s="171"/>
      <c r="D14" s="171"/>
      <c r="E14" s="171"/>
      <c r="F14" s="171"/>
      <c r="G14" s="171"/>
      <c r="H14" s="171"/>
      <c r="I14" s="171"/>
      <c r="J14" s="171"/>
      <c r="K14" s="171"/>
      <c r="L14" s="171"/>
      <c r="M14" s="171"/>
      <c r="N14" s="171"/>
      <c r="O14" s="171"/>
      <c r="P14" s="172"/>
      <c r="Q14" s="169"/>
      <c r="R14" s="169"/>
      <c r="S14" s="169"/>
      <c r="T14" s="169"/>
      <c r="U14" s="169"/>
      <c r="V14" s="169"/>
      <c r="W14" s="170" t="s">
        <v>91</v>
      </c>
      <c r="X14" s="169"/>
      <c r="Y14" s="169"/>
      <c r="Z14" s="169"/>
      <c r="AA14" s="169"/>
      <c r="AB14" s="169"/>
      <c r="AC14" s="169"/>
      <c r="AD14" s="169"/>
      <c r="AE14" s="169"/>
      <c r="AF14" s="169"/>
      <c r="AG14" s="169"/>
      <c r="AH14" s="169"/>
      <c r="AI14" s="169"/>
      <c r="AJ14" s="169"/>
      <c r="AK14" s="169"/>
      <c r="AL14" s="169"/>
    </row>
    <row r="15" spans="1:52" ht="15.75" x14ac:dyDescent="0.25">
      <c r="A15" s="169"/>
      <c r="B15" s="283">
        <v>45717</v>
      </c>
      <c r="C15" s="236"/>
      <c r="D15" s="236"/>
      <c r="E15" s="236"/>
      <c r="F15" s="236"/>
      <c r="G15" s="236"/>
      <c r="H15" s="236"/>
      <c r="I15" s="236"/>
      <c r="J15" s="236"/>
      <c r="K15" s="236"/>
      <c r="L15" s="236"/>
      <c r="M15" s="236"/>
      <c r="N15" s="236"/>
      <c r="O15" s="236"/>
      <c r="P15" s="236"/>
      <c r="Q15" s="236"/>
      <c r="R15" s="236"/>
      <c r="S15" s="236"/>
      <c r="T15" s="236"/>
      <c r="U15" s="169"/>
      <c r="V15" s="169"/>
      <c r="W15" s="240" t="s">
        <v>92</v>
      </c>
      <c r="X15" s="241"/>
      <c r="Y15" s="241"/>
      <c r="Z15" s="241"/>
      <c r="AA15" s="241"/>
      <c r="AB15" s="241"/>
      <c r="AC15" s="241"/>
      <c r="AD15" s="241"/>
      <c r="AE15" s="241"/>
      <c r="AF15" s="241"/>
      <c r="AG15" s="241"/>
      <c r="AH15" s="241"/>
      <c r="AI15" s="241"/>
      <c r="AJ15" s="241"/>
      <c r="AK15" s="241"/>
      <c r="AL15" s="241"/>
      <c r="AM15" s="241"/>
      <c r="AN15" s="241"/>
      <c r="AO15" s="241"/>
      <c r="AP15" s="234"/>
    </row>
    <row r="16" spans="1:52" ht="7.5" customHeight="1" x14ac:dyDescent="0.25">
      <c r="A16" s="169"/>
      <c r="B16" s="178"/>
      <c r="C16" s="171"/>
      <c r="D16" s="171"/>
      <c r="E16" s="171"/>
      <c r="F16" s="171"/>
      <c r="G16" s="171"/>
      <c r="H16" s="171"/>
      <c r="I16" s="171"/>
      <c r="J16" s="171"/>
      <c r="K16" s="171"/>
      <c r="L16" s="171"/>
      <c r="M16" s="171"/>
      <c r="N16" s="171"/>
      <c r="O16" s="171"/>
      <c r="P16" s="172"/>
      <c r="Q16" s="169"/>
      <c r="R16" s="169"/>
      <c r="S16" s="169"/>
      <c r="T16" s="169"/>
      <c r="U16" s="169"/>
      <c r="V16" s="169"/>
      <c r="W16" s="241"/>
      <c r="X16" s="241"/>
      <c r="Y16" s="241"/>
      <c r="Z16" s="241"/>
      <c r="AA16" s="241"/>
      <c r="AB16" s="241"/>
      <c r="AC16" s="241"/>
      <c r="AD16" s="241"/>
      <c r="AE16" s="241"/>
      <c r="AF16" s="241"/>
      <c r="AG16" s="241"/>
      <c r="AH16" s="241"/>
      <c r="AI16" s="241"/>
      <c r="AJ16" s="241"/>
      <c r="AK16" s="241"/>
      <c r="AL16" s="241"/>
      <c r="AM16" s="241"/>
      <c r="AN16" s="241"/>
      <c r="AO16" s="241"/>
      <c r="AP16" s="234"/>
    </row>
    <row r="17" spans="1:47" ht="15.75" x14ac:dyDescent="0.25">
      <c r="A17" s="169"/>
      <c r="B17" s="170" t="s">
        <v>68</v>
      </c>
      <c r="C17" s="171"/>
      <c r="D17" s="171"/>
      <c r="E17" s="171"/>
      <c r="F17" s="171"/>
      <c r="G17" s="171"/>
      <c r="H17" s="171"/>
      <c r="I17" s="171"/>
      <c r="J17" s="171"/>
      <c r="K17" s="171"/>
      <c r="L17" s="171"/>
      <c r="M17" s="171"/>
      <c r="N17" s="171"/>
      <c r="O17" s="171"/>
      <c r="P17" s="172"/>
      <c r="Q17" s="169"/>
      <c r="R17" s="169"/>
      <c r="S17" s="169"/>
      <c r="T17" s="169"/>
      <c r="U17" s="169"/>
      <c r="V17" s="169"/>
      <c r="W17" s="241"/>
      <c r="X17" s="241"/>
      <c r="Y17" s="241"/>
      <c r="Z17" s="241"/>
      <c r="AA17" s="241"/>
      <c r="AB17" s="241"/>
      <c r="AC17" s="241"/>
      <c r="AD17" s="241"/>
      <c r="AE17" s="241"/>
      <c r="AF17" s="241"/>
      <c r="AG17" s="241"/>
      <c r="AH17" s="241"/>
      <c r="AI17" s="241"/>
      <c r="AJ17" s="241"/>
      <c r="AK17" s="241"/>
      <c r="AL17" s="241"/>
      <c r="AM17" s="241"/>
      <c r="AN17" s="241"/>
      <c r="AO17" s="241"/>
      <c r="AP17" s="234"/>
    </row>
    <row r="18" spans="1:47" ht="15.75" x14ac:dyDescent="0.25">
      <c r="A18" s="169"/>
      <c r="B18" s="283">
        <v>46813</v>
      </c>
      <c r="C18" s="236"/>
      <c r="D18" s="236"/>
      <c r="E18" s="236"/>
      <c r="F18" s="236"/>
      <c r="G18" s="236"/>
      <c r="H18" s="236"/>
      <c r="I18" s="236"/>
      <c r="J18" s="236"/>
      <c r="K18" s="236"/>
      <c r="L18" s="236"/>
      <c r="M18" s="236"/>
      <c r="N18" s="236"/>
      <c r="O18" s="236"/>
      <c r="P18" s="236"/>
      <c r="Q18" s="236"/>
      <c r="R18" s="236"/>
      <c r="S18" s="236"/>
      <c r="T18" s="236"/>
      <c r="U18" s="169"/>
      <c r="V18" s="169"/>
      <c r="W18" s="170" t="s">
        <v>84</v>
      </c>
      <c r="AU18" s="227"/>
    </row>
    <row r="19" spans="1:47" ht="9" customHeight="1" x14ac:dyDescent="0.25">
      <c r="A19" s="169"/>
      <c r="B19" s="178"/>
      <c r="C19" s="171"/>
      <c r="D19" s="171"/>
      <c r="E19" s="171"/>
      <c r="F19" s="171"/>
      <c r="G19" s="171"/>
      <c r="H19" s="171"/>
      <c r="I19" s="171"/>
      <c r="J19" s="171"/>
      <c r="K19" s="171"/>
      <c r="L19" s="171"/>
      <c r="M19" s="171"/>
      <c r="N19" s="171"/>
      <c r="O19" s="171"/>
      <c r="P19" s="172"/>
      <c r="Q19" s="169"/>
      <c r="R19" s="169"/>
      <c r="S19" s="169"/>
      <c r="T19" s="169"/>
      <c r="U19" s="169"/>
      <c r="V19" s="169"/>
      <c r="W19" s="240" t="s">
        <v>88</v>
      </c>
      <c r="X19" s="241"/>
      <c r="Y19" s="241"/>
      <c r="Z19" s="241"/>
      <c r="AA19" s="241"/>
      <c r="AB19" s="241"/>
      <c r="AC19" s="241"/>
      <c r="AD19" s="241"/>
      <c r="AE19" s="241"/>
      <c r="AF19" s="241"/>
      <c r="AG19" s="241"/>
      <c r="AH19" s="241"/>
      <c r="AI19" s="241"/>
      <c r="AJ19" s="241"/>
      <c r="AK19" s="241"/>
      <c r="AL19" s="241"/>
      <c r="AM19" s="241"/>
      <c r="AN19" s="241"/>
      <c r="AO19" s="241"/>
      <c r="AP19" s="241"/>
    </row>
    <row r="20" spans="1:47" ht="15.75" customHeight="1" x14ac:dyDescent="0.25">
      <c r="A20" s="169"/>
      <c r="B20" s="170" t="s">
        <v>77</v>
      </c>
      <c r="C20" s="171"/>
      <c r="D20" s="171"/>
      <c r="E20" s="171"/>
      <c r="F20" s="171"/>
      <c r="G20" s="171"/>
      <c r="H20" s="171"/>
      <c r="I20" s="171"/>
      <c r="J20" s="171"/>
      <c r="K20" s="171"/>
      <c r="L20" s="171"/>
      <c r="M20" s="171"/>
      <c r="N20" s="171"/>
      <c r="O20" s="171"/>
      <c r="P20" s="172"/>
      <c r="Q20" s="169"/>
      <c r="R20" s="169"/>
      <c r="S20" s="169"/>
      <c r="T20" s="169"/>
      <c r="U20" s="169"/>
      <c r="V20" s="169"/>
      <c r="W20" s="241"/>
      <c r="X20" s="241"/>
      <c r="Y20" s="241"/>
      <c r="Z20" s="241"/>
      <c r="AA20" s="241"/>
      <c r="AB20" s="241"/>
      <c r="AC20" s="241"/>
      <c r="AD20" s="241"/>
      <c r="AE20" s="241"/>
      <c r="AF20" s="241"/>
      <c r="AG20" s="241"/>
      <c r="AH20" s="241"/>
      <c r="AI20" s="241"/>
      <c r="AJ20" s="241"/>
      <c r="AK20" s="241"/>
      <c r="AL20" s="241"/>
      <c r="AM20" s="241"/>
      <c r="AN20" s="241"/>
      <c r="AO20" s="241"/>
      <c r="AP20" s="241"/>
    </row>
    <row r="21" spans="1:47" ht="20.25" customHeight="1" x14ac:dyDescent="0.25">
      <c r="A21" s="169"/>
      <c r="B21" s="282" t="s">
        <v>102</v>
      </c>
      <c r="C21" s="249"/>
      <c r="D21" s="249"/>
      <c r="E21" s="249"/>
      <c r="F21" s="249"/>
      <c r="G21" s="249"/>
      <c r="H21" s="249"/>
      <c r="I21" s="249"/>
      <c r="J21" s="249"/>
      <c r="K21" s="249"/>
      <c r="L21" s="249"/>
      <c r="M21" s="249"/>
      <c r="N21" s="249"/>
      <c r="O21" s="249"/>
      <c r="P21" s="249"/>
      <c r="Q21" s="249"/>
      <c r="R21" s="249"/>
      <c r="S21" s="249"/>
      <c r="T21" s="249"/>
      <c r="U21" s="169"/>
      <c r="V21" s="169"/>
      <c r="W21" s="241"/>
      <c r="X21" s="241"/>
      <c r="Y21" s="241"/>
      <c r="Z21" s="241"/>
      <c r="AA21" s="241"/>
      <c r="AB21" s="241"/>
      <c r="AC21" s="241"/>
      <c r="AD21" s="241"/>
      <c r="AE21" s="241"/>
      <c r="AF21" s="241"/>
      <c r="AG21" s="241"/>
      <c r="AH21" s="241"/>
      <c r="AI21" s="241"/>
      <c r="AJ21" s="241"/>
      <c r="AK21" s="241"/>
      <c r="AL21" s="241"/>
      <c r="AM21" s="241"/>
      <c r="AN21" s="241"/>
      <c r="AO21" s="241"/>
      <c r="AP21" s="241"/>
    </row>
    <row r="22" spans="1:47" ht="15.75" x14ac:dyDescent="0.25">
      <c r="A22" s="169"/>
      <c r="B22" s="177"/>
      <c r="C22" s="171"/>
      <c r="D22" s="171"/>
      <c r="E22" s="171"/>
      <c r="F22" s="171"/>
      <c r="G22" s="171"/>
      <c r="H22" s="171"/>
      <c r="I22" s="171"/>
      <c r="J22" s="171"/>
      <c r="K22" s="171"/>
      <c r="L22" s="171"/>
      <c r="M22" s="171"/>
      <c r="N22" s="171"/>
      <c r="O22" s="171"/>
      <c r="P22" s="172"/>
      <c r="Q22" s="169"/>
      <c r="R22" s="169"/>
      <c r="S22" s="169"/>
      <c r="T22" s="169"/>
      <c r="U22" s="169"/>
      <c r="V22" s="169"/>
      <c r="W22" s="169"/>
      <c r="X22" s="169"/>
      <c r="Y22" s="169"/>
      <c r="Z22" s="169"/>
      <c r="AA22" s="169"/>
      <c r="AB22" s="169"/>
      <c r="AC22" s="169"/>
      <c r="AD22" s="169"/>
      <c r="AE22" s="169"/>
      <c r="AF22" s="169"/>
      <c r="AG22" s="169"/>
      <c r="AH22" s="169"/>
      <c r="AI22" s="169"/>
      <c r="AJ22" s="179"/>
      <c r="AK22" s="180"/>
      <c r="AL22" s="180"/>
      <c r="AM22" s="180"/>
      <c r="AN22" s="180"/>
      <c r="AO22" s="180"/>
    </row>
    <row r="23" spans="1:47" ht="29.25" x14ac:dyDescent="0.25">
      <c r="A23" s="181"/>
      <c r="B23" s="182" t="s">
        <v>89</v>
      </c>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1"/>
      <c r="AO23" s="181"/>
      <c r="AP23" s="181"/>
      <c r="AQ23" s="181"/>
    </row>
    <row r="24" spans="1:47" ht="5.25" customHeight="1" x14ac:dyDescent="0.25">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row>
    <row r="25" spans="1:47" ht="15.75" x14ac:dyDescent="0.25">
      <c r="A25" s="169"/>
      <c r="B25" s="169" t="s">
        <v>119</v>
      </c>
      <c r="C25" s="169"/>
      <c r="D25" s="169"/>
      <c r="E25" s="169"/>
      <c r="F25" s="169"/>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row>
    <row r="26" spans="1:47" ht="15.75" customHeight="1" x14ac:dyDescent="0.25">
      <c r="A26" s="169"/>
      <c r="B26" s="177"/>
      <c r="C26" s="171"/>
      <c r="D26" s="171"/>
      <c r="E26" s="171"/>
      <c r="F26" s="171"/>
      <c r="G26" s="171"/>
      <c r="H26" s="171"/>
      <c r="I26" s="171"/>
      <c r="J26" s="171"/>
      <c r="K26" s="171"/>
      <c r="L26" s="171"/>
      <c r="M26" s="171"/>
      <c r="N26" s="171"/>
      <c r="O26" s="171"/>
      <c r="P26" s="183"/>
      <c r="Q26" s="246" t="s">
        <v>96</v>
      </c>
      <c r="R26" s="247"/>
      <c r="S26" s="247"/>
      <c r="T26" s="247"/>
      <c r="U26" s="247"/>
      <c r="V26" s="247"/>
      <c r="W26" s="246" t="s">
        <v>95</v>
      </c>
      <c r="X26" s="247"/>
      <c r="Y26" s="247"/>
      <c r="Z26" s="247"/>
      <c r="AA26" s="247"/>
      <c r="AB26" s="247"/>
      <c r="AC26" s="247"/>
      <c r="AD26" s="246" t="s">
        <v>94</v>
      </c>
      <c r="AE26" s="247"/>
      <c r="AF26" s="247"/>
      <c r="AG26" s="247"/>
      <c r="AH26" s="247"/>
      <c r="AI26" s="247"/>
      <c r="AJ26" s="247"/>
      <c r="AK26" s="246" t="s">
        <v>93</v>
      </c>
      <c r="AL26" s="247"/>
      <c r="AM26" s="247"/>
      <c r="AN26" s="247"/>
      <c r="AO26" s="247"/>
      <c r="AP26" s="247"/>
      <c r="AQ26" s="169"/>
    </row>
    <row r="27" spans="1:47" ht="19.5" x14ac:dyDescent="0.35">
      <c r="A27" s="169"/>
      <c r="B27" s="169" t="s">
        <v>98</v>
      </c>
      <c r="C27" s="184"/>
      <c r="D27" s="184"/>
      <c r="E27" s="184"/>
      <c r="F27" s="184"/>
      <c r="G27" s="184"/>
      <c r="H27" s="184"/>
      <c r="I27" s="184"/>
      <c r="J27" s="184"/>
      <c r="K27" s="184"/>
      <c r="L27" s="184"/>
      <c r="M27" s="184"/>
      <c r="N27" s="184"/>
      <c r="O27" s="185"/>
      <c r="Q27" s="242">
        <f>'LCA-resultat'!I14</f>
        <v>0</v>
      </c>
      <c r="R27" s="243"/>
      <c r="S27" s="243"/>
      <c r="T27" s="243"/>
      <c r="U27" s="243"/>
      <c r="V27" s="243"/>
      <c r="W27" s="242">
        <f>'LCA-resultat'!J14</f>
        <v>0</v>
      </c>
      <c r="X27" s="243"/>
      <c r="Y27" s="243"/>
      <c r="Z27" s="243"/>
      <c r="AA27" s="243"/>
      <c r="AB27" s="243"/>
      <c r="AC27" s="243"/>
      <c r="AD27" s="244">
        <f>'LCA-resultat'!K14</f>
        <v>0</v>
      </c>
      <c r="AE27" s="245"/>
      <c r="AF27" s="245"/>
      <c r="AG27" s="245"/>
      <c r="AH27" s="245"/>
      <c r="AI27" s="245"/>
      <c r="AJ27" s="245"/>
      <c r="AK27" s="244">
        <f>'LCA-resultat'!L14</f>
        <v>0</v>
      </c>
      <c r="AL27" s="245"/>
      <c r="AM27" s="245"/>
      <c r="AN27" s="245"/>
      <c r="AO27" s="245"/>
      <c r="AP27" s="245"/>
      <c r="AQ27" s="169"/>
    </row>
    <row r="28" spans="1:47" ht="19.5" x14ac:dyDescent="0.35">
      <c r="A28" s="169"/>
      <c r="B28" s="169" t="s">
        <v>97</v>
      </c>
      <c r="C28" s="169"/>
      <c r="D28" s="169"/>
      <c r="E28" s="169"/>
      <c r="F28" s="169"/>
      <c r="G28" s="169"/>
      <c r="H28" s="169"/>
      <c r="I28" s="169"/>
      <c r="J28" s="169"/>
      <c r="K28" s="169"/>
      <c r="L28" s="169"/>
      <c r="M28" s="169"/>
      <c r="N28" s="169"/>
      <c r="Q28" s="242">
        <f>-(M48*1+M49*1)/467*738</f>
        <v>0</v>
      </c>
      <c r="R28" s="243"/>
      <c r="S28" s="243"/>
      <c r="T28" s="243"/>
      <c r="U28" s="243"/>
      <c r="V28" s="243"/>
      <c r="W28" s="169"/>
      <c r="X28" s="186"/>
      <c r="Y28" s="186"/>
      <c r="Z28" s="186"/>
      <c r="AA28" s="186"/>
      <c r="AB28" s="186"/>
      <c r="AC28" s="186"/>
      <c r="AD28" s="186"/>
      <c r="AE28" s="186"/>
      <c r="AF28" s="187"/>
      <c r="AG28" s="186"/>
      <c r="AH28" s="186"/>
      <c r="AI28" s="186"/>
      <c r="AJ28" s="179"/>
      <c r="AK28" s="180"/>
      <c r="AL28" s="180"/>
      <c r="AM28" s="180"/>
      <c r="AN28" s="180"/>
      <c r="AO28" s="180"/>
    </row>
    <row r="29" spans="1:47" ht="15.75" x14ac:dyDescent="0.25">
      <c r="A29" s="169"/>
      <c r="B29" s="248" t="s">
        <v>20</v>
      </c>
      <c r="C29" s="249"/>
      <c r="D29" s="249"/>
      <c r="E29" s="249"/>
      <c r="F29" s="249"/>
      <c r="G29" s="249"/>
      <c r="H29" s="249"/>
      <c r="I29" s="249"/>
      <c r="J29" s="249"/>
      <c r="K29" s="249"/>
      <c r="L29" s="249"/>
      <c r="M29" s="249"/>
      <c r="N29" s="249"/>
      <c r="Q29" s="250" t="e">
        <f>'LCA-resultat'!M14</f>
        <v>#DIV/0!</v>
      </c>
      <c r="R29" s="251"/>
      <c r="S29" s="251"/>
      <c r="T29" s="251"/>
      <c r="U29" s="251"/>
      <c r="V29" s="251"/>
      <c r="W29" s="169"/>
      <c r="X29" s="186"/>
      <c r="Y29" s="186"/>
      <c r="Z29" s="186"/>
      <c r="AA29" s="186"/>
      <c r="AB29" s="186"/>
      <c r="AC29" s="186"/>
      <c r="AD29" s="186"/>
      <c r="AE29" s="186"/>
      <c r="AF29" s="187"/>
      <c r="AG29" s="186"/>
      <c r="AH29" s="186"/>
      <c r="AI29" s="186"/>
      <c r="AJ29" s="179"/>
      <c r="AK29" s="180"/>
      <c r="AL29" s="180"/>
      <c r="AM29" s="180"/>
      <c r="AN29" s="180"/>
      <c r="AO29" s="180"/>
    </row>
    <row r="30" spans="1:47" ht="15.75" x14ac:dyDescent="0.25">
      <c r="A30" s="169"/>
      <c r="B30" s="171"/>
      <c r="C30" s="171"/>
      <c r="D30" s="171"/>
      <c r="E30" s="171"/>
      <c r="F30" s="171"/>
      <c r="G30" s="171"/>
      <c r="H30" s="171"/>
      <c r="I30" s="171"/>
      <c r="J30" s="171"/>
      <c r="K30" s="171"/>
      <c r="L30" s="171"/>
      <c r="M30" s="171"/>
      <c r="N30" s="171"/>
      <c r="O30" s="171"/>
      <c r="P30" s="237"/>
      <c r="Q30" s="234"/>
      <c r="R30" s="234"/>
      <c r="S30" s="234"/>
      <c r="T30" s="234"/>
      <c r="U30" s="234"/>
      <c r="V30" s="169"/>
      <c r="W30" s="169"/>
      <c r="X30" s="169"/>
      <c r="Y30" s="169"/>
      <c r="Z30" s="169"/>
      <c r="AA30" s="169"/>
      <c r="AB30" s="169"/>
      <c r="AC30" s="169"/>
      <c r="AD30" s="169"/>
      <c r="AE30" s="169"/>
      <c r="AF30" s="169"/>
      <c r="AG30" s="169"/>
      <c r="AH30" s="169"/>
      <c r="AI30" s="169"/>
      <c r="AJ30" s="169"/>
      <c r="AK30" s="169"/>
      <c r="AL30" s="169"/>
    </row>
    <row r="31" spans="1:47" ht="29.25" x14ac:dyDescent="0.25">
      <c r="A31" s="181"/>
      <c r="B31" s="182" t="s">
        <v>69</v>
      </c>
      <c r="C31" s="181"/>
      <c r="D31" s="181"/>
      <c r="E31" s="181"/>
      <c r="F31" s="181"/>
      <c r="G31" s="181"/>
      <c r="H31" s="181"/>
      <c r="I31" s="181"/>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c r="AK31" s="181"/>
      <c r="AL31" s="181"/>
      <c r="AM31" s="181"/>
      <c r="AN31" s="181"/>
      <c r="AO31" s="181"/>
      <c r="AP31" s="181"/>
      <c r="AQ31" s="181"/>
    </row>
    <row r="32" spans="1:47" ht="15.75" x14ac:dyDescent="0.25">
      <c r="B32" s="238" t="s">
        <v>70</v>
      </c>
      <c r="C32" s="238"/>
      <c r="D32" s="238"/>
      <c r="E32" s="238"/>
      <c r="F32" s="238"/>
      <c r="G32" s="238"/>
      <c r="H32" s="238"/>
      <c r="I32" s="238"/>
      <c r="J32" s="238"/>
      <c r="K32" s="238"/>
      <c r="L32" s="238"/>
      <c r="M32" s="238"/>
      <c r="N32" s="238"/>
      <c r="O32" s="238"/>
      <c r="P32" s="238"/>
      <c r="Q32" s="238"/>
      <c r="R32" s="238"/>
      <c r="S32" s="238"/>
      <c r="T32" s="238"/>
      <c r="U32" s="238"/>
      <c r="W32" s="188" t="s">
        <v>71</v>
      </c>
      <c r="X32" s="189"/>
      <c r="Y32" s="189"/>
      <c r="Z32" s="189"/>
      <c r="AA32" s="189"/>
      <c r="AB32" s="189"/>
      <c r="AC32" s="189"/>
      <c r="AD32" s="189"/>
      <c r="AE32" s="189"/>
      <c r="AF32" s="189"/>
      <c r="AG32" s="189"/>
      <c r="AH32" s="189"/>
      <c r="AI32" s="189"/>
      <c r="AJ32" s="189"/>
      <c r="AK32" s="189"/>
      <c r="AL32" s="189"/>
      <c r="AM32" s="189"/>
      <c r="AN32" s="189"/>
    </row>
    <row r="33" spans="1:43" x14ac:dyDescent="0.25">
      <c r="B33" s="239"/>
      <c r="C33" s="239"/>
      <c r="D33" s="239"/>
      <c r="E33" s="239"/>
      <c r="F33" s="239"/>
      <c r="G33" s="239"/>
      <c r="H33" s="239"/>
      <c r="I33" s="239"/>
      <c r="J33" s="239"/>
      <c r="K33" s="239"/>
      <c r="L33" s="239"/>
      <c r="M33" s="239"/>
      <c r="N33" s="239"/>
      <c r="O33" s="239"/>
      <c r="P33" s="239"/>
      <c r="Q33" s="239"/>
      <c r="R33" s="239"/>
      <c r="S33" s="239"/>
      <c r="T33" s="239"/>
      <c r="U33" s="239"/>
      <c r="W33" s="239"/>
      <c r="X33" s="239"/>
      <c r="Y33" s="239"/>
      <c r="Z33" s="239"/>
      <c r="AA33" s="239"/>
      <c r="AB33" s="239"/>
      <c r="AC33" s="239"/>
      <c r="AD33" s="239"/>
      <c r="AE33" s="239"/>
      <c r="AF33" s="239"/>
      <c r="AG33" s="239"/>
      <c r="AH33" s="239"/>
      <c r="AI33" s="239"/>
      <c r="AJ33" s="239"/>
      <c r="AK33" s="239"/>
      <c r="AL33" s="239"/>
      <c r="AM33" s="239"/>
      <c r="AN33" s="239"/>
      <c r="AO33" s="239"/>
      <c r="AP33" s="239"/>
    </row>
    <row r="34" spans="1:43" ht="15.75" x14ac:dyDescent="0.25">
      <c r="C34" s="191"/>
      <c r="D34" s="191"/>
      <c r="E34" s="191"/>
      <c r="F34" s="191"/>
      <c r="G34" s="191"/>
      <c r="H34" s="191"/>
      <c r="I34" s="191"/>
      <c r="J34" s="191"/>
      <c r="K34" s="191"/>
      <c r="L34" s="191"/>
      <c r="M34" s="191"/>
      <c r="N34" s="191"/>
      <c r="O34" s="191"/>
      <c r="P34" s="191"/>
      <c r="Q34" s="191"/>
      <c r="R34" s="191"/>
      <c r="S34" s="191"/>
      <c r="T34" s="191"/>
      <c r="U34" s="191"/>
      <c r="W34" s="192"/>
      <c r="X34" s="189"/>
      <c r="Y34" s="189"/>
      <c r="Z34" s="189"/>
      <c r="AA34" s="189"/>
      <c r="AB34" s="189"/>
      <c r="AC34" s="189"/>
      <c r="AD34" s="189"/>
      <c r="AE34" s="189"/>
      <c r="AF34" s="189"/>
      <c r="AG34" s="189"/>
      <c r="AH34" s="189"/>
      <c r="AI34" s="189"/>
      <c r="AJ34" s="189"/>
      <c r="AK34" s="189"/>
      <c r="AL34" s="189"/>
      <c r="AM34" s="189"/>
      <c r="AN34" s="189"/>
    </row>
    <row r="35" spans="1:43" ht="15.75" x14ac:dyDescent="0.25">
      <c r="C35" s="191"/>
      <c r="D35" s="191"/>
      <c r="E35" s="191"/>
      <c r="F35" s="191"/>
      <c r="G35" s="191"/>
      <c r="H35" s="191"/>
      <c r="I35" s="191"/>
      <c r="J35" s="191"/>
      <c r="K35" s="191"/>
      <c r="L35" s="191"/>
      <c r="M35" s="191"/>
      <c r="N35" s="191"/>
      <c r="O35" s="191"/>
      <c r="P35" s="191"/>
      <c r="Q35" s="191"/>
      <c r="R35" s="191"/>
      <c r="S35" s="191"/>
      <c r="T35" s="191"/>
      <c r="U35" s="191"/>
      <c r="W35" s="192"/>
      <c r="X35" s="189"/>
      <c r="Y35" s="189"/>
      <c r="Z35" s="189"/>
      <c r="AA35" s="189"/>
      <c r="AB35" s="189"/>
      <c r="AC35" s="189"/>
      <c r="AD35" s="189"/>
      <c r="AE35" s="189"/>
      <c r="AF35" s="189"/>
      <c r="AG35" s="189"/>
      <c r="AH35" s="189"/>
      <c r="AI35" s="189"/>
      <c r="AJ35" s="189"/>
      <c r="AK35" s="189"/>
      <c r="AL35" s="189"/>
      <c r="AM35" s="189"/>
      <c r="AN35" s="189"/>
    </row>
    <row r="36" spans="1:43" ht="15.75" x14ac:dyDescent="0.25">
      <c r="C36" s="191"/>
      <c r="D36" s="191"/>
      <c r="E36" s="191"/>
      <c r="F36" s="191"/>
      <c r="G36" s="191"/>
      <c r="H36" s="191"/>
      <c r="I36" s="191"/>
      <c r="J36" s="191"/>
      <c r="K36" s="191"/>
      <c r="L36" s="191"/>
      <c r="M36" s="191"/>
      <c r="N36" s="191"/>
      <c r="O36" s="191"/>
      <c r="P36" s="191"/>
      <c r="Q36" s="191"/>
      <c r="R36" s="191"/>
      <c r="S36" s="191"/>
      <c r="T36" s="191"/>
      <c r="U36" s="191"/>
      <c r="W36" s="192"/>
      <c r="X36" s="189"/>
      <c r="Y36" s="189"/>
      <c r="Z36" s="189"/>
      <c r="AA36" s="189"/>
      <c r="AB36" s="189"/>
      <c r="AC36" s="189"/>
      <c r="AD36" s="189"/>
      <c r="AE36" s="189"/>
      <c r="AF36" s="189"/>
      <c r="AG36" s="189"/>
      <c r="AH36" s="189"/>
      <c r="AI36" s="189"/>
      <c r="AJ36" s="189"/>
      <c r="AK36" s="189"/>
      <c r="AL36" s="189"/>
      <c r="AM36" s="189"/>
      <c r="AN36" s="189"/>
    </row>
    <row r="37" spans="1:43" ht="15.75" x14ac:dyDescent="0.25">
      <c r="C37" s="191"/>
      <c r="D37" s="191"/>
      <c r="E37" s="191"/>
      <c r="F37" s="191"/>
      <c r="G37" s="191"/>
      <c r="H37" s="191"/>
      <c r="I37" s="191"/>
      <c r="J37" s="191"/>
      <c r="K37" s="191"/>
      <c r="L37" s="191"/>
      <c r="M37" s="191"/>
      <c r="N37" s="191"/>
      <c r="O37" s="191"/>
      <c r="P37" s="191"/>
      <c r="Q37" s="191"/>
      <c r="R37" s="191"/>
      <c r="S37" s="191"/>
      <c r="T37" s="191"/>
      <c r="U37" s="191"/>
      <c r="W37" s="192"/>
      <c r="X37" s="189"/>
      <c r="Y37" s="189"/>
      <c r="Z37" s="189"/>
      <c r="AA37" s="189"/>
      <c r="AB37" s="189"/>
      <c r="AC37" s="189"/>
      <c r="AD37" s="189"/>
      <c r="AE37" s="189"/>
      <c r="AF37" s="189"/>
      <c r="AG37" s="189"/>
      <c r="AH37" s="189"/>
      <c r="AI37" s="189"/>
      <c r="AJ37" s="189"/>
      <c r="AK37" s="189"/>
      <c r="AL37" s="189"/>
      <c r="AM37" s="189"/>
      <c r="AN37" s="189"/>
    </row>
    <row r="38" spans="1:43" ht="29.25" customHeight="1" x14ac:dyDescent="0.25">
      <c r="C38" s="191"/>
      <c r="D38" s="191"/>
      <c r="E38" s="191"/>
      <c r="F38" s="191"/>
      <c r="G38" s="191"/>
      <c r="H38" s="191"/>
      <c r="I38" s="191"/>
      <c r="J38" s="191"/>
      <c r="K38" s="191"/>
      <c r="L38" s="191"/>
      <c r="M38" s="191"/>
      <c r="N38" s="191"/>
      <c r="O38" s="191"/>
      <c r="P38" s="191"/>
      <c r="Q38" s="191"/>
      <c r="R38" s="191"/>
      <c r="S38" s="191"/>
      <c r="T38" s="191"/>
      <c r="U38" s="191"/>
      <c r="W38" s="192"/>
      <c r="X38" s="189"/>
      <c r="Y38" s="189"/>
      <c r="Z38" s="189"/>
      <c r="AA38" s="189"/>
      <c r="AB38" s="189"/>
      <c r="AC38" s="189"/>
      <c r="AD38" s="189"/>
      <c r="AE38" s="189"/>
      <c r="AF38" s="189"/>
      <c r="AG38" s="189"/>
      <c r="AH38" s="189"/>
      <c r="AI38" s="189"/>
      <c r="AJ38" s="189"/>
      <c r="AK38" s="189"/>
      <c r="AL38" s="189"/>
      <c r="AM38" s="189"/>
      <c r="AN38" s="189"/>
    </row>
    <row r="39" spans="1:43" ht="12" customHeight="1" x14ac:dyDescent="0.25">
      <c r="C39" s="191"/>
      <c r="D39" s="191"/>
      <c r="E39" s="191"/>
      <c r="F39" s="191"/>
      <c r="G39" s="191"/>
      <c r="H39" s="191"/>
      <c r="I39" s="191"/>
      <c r="J39" s="191"/>
      <c r="K39" s="191"/>
      <c r="L39" s="191"/>
      <c r="M39" s="191"/>
      <c r="N39" s="191"/>
      <c r="O39" s="191"/>
      <c r="P39" s="191"/>
      <c r="Q39" s="191"/>
      <c r="R39" s="191"/>
      <c r="S39" s="191"/>
      <c r="T39" s="191"/>
      <c r="U39" s="191"/>
      <c r="W39" s="193"/>
      <c r="X39" s="193"/>
      <c r="Y39" s="193"/>
      <c r="Z39" s="193"/>
      <c r="AA39" s="193"/>
      <c r="AB39" s="193"/>
      <c r="AC39" s="193"/>
      <c r="AD39" s="193"/>
      <c r="AE39" s="193"/>
      <c r="AF39" s="193"/>
      <c r="AG39" s="193"/>
      <c r="AH39" s="193"/>
      <c r="AI39" s="193"/>
      <c r="AJ39" s="193"/>
      <c r="AK39" s="193"/>
      <c r="AL39" s="193"/>
      <c r="AM39" s="193"/>
      <c r="AN39" s="193"/>
      <c r="AO39" s="193"/>
      <c r="AP39" s="193"/>
    </row>
    <row r="40" spans="1:43" ht="21.75" customHeight="1" x14ac:dyDescent="0.25">
      <c r="C40" s="191"/>
      <c r="D40" s="191"/>
      <c r="E40" s="191"/>
      <c r="F40" s="191"/>
      <c r="G40" s="191"/>
      <c r="H40" s="191"/>
      <c r="I40" s="191"/>
      <c r="J40" s="191"/>
      <c r="K40" s="191"/>
      <c r="L40" s="191"/>
      <c r="M40" s="191"/>
      <c r="N40" s="191"/>
      <c r="O40" s="191"/>
      <c r="P40" s="191"/>
      <c r="Q40" s="191"/>
      <c r="R40" s="191"/>
      <c r="S40" s="191"/>
      <c r="T40" s="191"/>
      <c r="U40" s="191"/>
      <c r="W40" s="193"/>
      <c r="X40" s="193"/>
      <c r="Y40" s="193"/>
      <c r="Z40" s="193"/>
      <c r="AA40" s="193"/>
      <c r="AB40" s="193"/>
      <c r="AC40" s="193"/>
      <c r="AD40" s="193"/>
      <c r="AE40" s="193"/>
      <c r="AF40" s="193"/>
      <c r="AG40" s="193"/>
      <c r="AH40" s="193"/>
      <c r="AI40" s="193"/>
      <c r="AJ40" s="193"/>
      <c r="AK40" s="193"/>
      <c r="AL40" s="193"/>
      <c r="AM40" s="193"/>
      <c r="AN40" s="193"/>
      <c r="AO40" s="193"/>
      <c r="AP40" s="193"/>
    </row>
    <row r="41" spans="1:43" ht="16.5" customHeight="1" x14ac:dyDescent="0.25">
      <c r="B41" s="238" t="s">
        <v>72</v>
      </c>
      <c r="C41" s="238"/>
      <c r="D41" s="238"/>
      <c r="E41" s="238"/>
      <c r="F41" s="238"/>
      <c r="G41" s="238"/>
      <c r="H41" s="238"/>
      <c r="I41" s="238"/>
      <c r="J41" s="238"/>
      <c r="K41" s="238"/>
      <c r="L41" s="238"/>
      <c r="M41" s="238"/>
      <c r="N41" s="238"/>
      <c r="O41" s="238"/>
      <c r="P41" s="238"/>
      <c r="Q41" s="238"/>
      <c r="R41" s="238"/>
      <c r="S41" s="238"/>
      <c r="T41" s="238"/>
      <c r="U41" s="238"/>
      <c r="W41" s="238" t="s">
        <v>73</v>
      </c>
      <c r="X41" s="238"/>
      <c r="Y41" s="238"/>
      <c r="Z41" s="238"/>
      <c r="AA41" s="238"/>
      <c r="AB41" s="238"/>
      <c r="AC41" s="238"/>
      <c r="AD41" s="238"/>
      <c r="AE41" s="238"/>
      <c r="AF41" s="238"/>
      <c r="AG41" s="238"/>
      <c r="AH41" s="238"/>
      <c r="AI41" s="238"/>
      <c r="AJ41" s="238"/>
      <c r="AK41" s="238"/>
      <c r="AL41" s="238"/>
      <c r="AM41" s="238"/>
      <c r="AN41" s="238"/>
      <c r="AO41" s="238"/>
      <c r="AP41" s="238"/>
    </row>
    <row r="42" spans="1:43" ht="15.75" x14ac:dyDescent="0.25">
      <c r="B42" s="194"/>
      <c r="C42" s="191"/>
      <c r="D42" s="191"/>
      <c r="E42" s="191"/>
      <c r="F42" s="191"/>
      <c r="G42" s="191"/>
      <c r="H42" s="191"/>
      <c r="I42" s="191"/>
      <c r="J42" s="191"/>
      <c r="K42" s="191"/>
      <c r="L42" s="191"/>
      <c r="M42" s="191"/>
      <c r="N42" s="191"/>
      <c r="O42" s="191"/>
      <c r="P42" s="191"/>
      <c r="Q42" s="191"/>
      <c r="R42" s="191"/>
      <c r="S42" s="191"/>
      <c r="T42" s="191"/>
      <c r="U42" s="191"/>
      <c r="W42" s="252"/>
      <c r="X42" s="252"/>
      <c r="Y42" s="252"/>
      <c r="Z42" s="252"/>
      <c r="AA42" s="252"/>
      <c r="AB42" s="252"/>
      <c r="AC42" s="252"/>
      <c r="AD42" s="252"/>
      <c r="AE42" s="252"/>
      <c r="AF42" s="252"/>
      <c r="AG42" s="252"/>
      <c r="AH42" s="252"/>
      <c r="AI42" s="252"/>
      <c r="AJ42" s="252"/>
      <c r="AK42" s="252"/>
      <c r="AL42" s="252"/>
      <c r="AM42" s="252"/>
      <c r="AN42" s="252"/>
      <c r="AO42" s="252"/>
      <c r="AP42" s="252"/>
    </row>
    <row r="43" spans="1:43" x14ac:dyDescent="0.25">
      <c r="B43" s="239"/>
      <c r="C43" s="239"/>
      <c r="D43" s="239"/>
      <c r="E43" s="239"/>
      <c r="F43" s="239"/>
      <c r="G43" s="239"/>
      <c r="H43" s="239"/>
      <c r="I43" s="239"/>
      <c r="J43" s="239"/>
      <c r="K43" s="239"/>
      <c r="L43" s="239"/>
      <c r="M43" s="239"/>
      <c r="N43" s="239"/>
      <c r="O43" s="239"/>
      <c r="P43" s="239"/>
      <c r="Q43" s="239"/>
      <c r="R43" s="239"/>
      <c r="S43" s="239"/>
      <c r="T43" s="239"/>
      <c r="U43" s="239"/>
    </row>
    <row r="44" spans="1:43" x14ac:dyDescent="0.25">
      <c r="B44" s="190"/>
      <c r="C44" s="190"/>
      <c r="D44" s="190"/>
      <c r="E44" s="190"/>
      <c r="F44" s="190"/>
      <c r="G44" s="190"/>
      <c r="H44" s="190"/>
      <c r="I44" s="190"/>
      <c r="J44" s="190"/>
      <c r="K44" s="190"/>
      <c r="L44" s="190"/>
      <c r="M44" s="190"/>
      <c r="N44" s="190"/>
      <c r="O44" s="190"/>
      <c r="P44" s="190"/>
      <c r="Q44" s="190"/>
      <c r="R44" s="190"/>
      <c r="S44" s="190"/>
      <c r="T44" s="190"/>
      <c r="U44" s="190"/>
      <c r="W44" s="190"/>
      <c r="X44" s="190"/>
      <c r="Y44" s="190"/>
      <c r="Z44" s="190"/>
      <c r="AA44" s="190"/>
      <c r="AB44" s="190"/>
      <c r="AC44" s="190"/>
      <c r="AD44" s="190"/>
      <c r="AE44" s="190"/>
      <c r="AF44" s="190"/>
      <c r="AG44" s="190"/>
      <c r="AH44" s="190"/>
      <c r="AI44" s="190"/>
      <c r="AJ44" s="190"/>
      <c r="AK44" s="190"/>
      <c r="AL44" s="190"/>
      <c r="AM44" s="190"/>
      <c r="AN44" s="190"/>
      <c r="AO44" s="190"/>
      <c r="AP44" s="190"/>
    </row>
    <row r="45" spans="1:43" ht="11.25" customHeight="1" x14ac:dyDescent="0.25">
      <c r="B45" s="191"/>
      <c r="C45" s="191"/>
      <c r="D45" s="191"/>
      <c r="E45" s="191"/>
      <c r="F45" s="191"/>
      <c r="G45" s="191"/>
      <c r="H45" s="191"/>
      <c r="I45" s="191"/>
      <c r="J45" s="191"/>
      <c r="K45" s="191"/>
      <c r="L45" s="191"/>
      <c r="M45" s="191"/>
      <c r="N45" s="191"/>
      <c r="O45" s="191"/>
      <c r="P45" s="191"/>
      <c r="Q45" s="191"/>
      <c r="R45" s="191"/>
      <c r="S45" s="191"/>
      <c r="T45" s="191"/>
      <c r="U45" s="191"/>
      <c r="W45"/>
      <c r="X45" s="195"/>
      <c r="Y45" s="195"/>
      <c r="Z45" s="195"/>
      <c r="AA45" s="195"/>
      <c r="AB45" s="195"/>
      <c r="AC45" s="195"/>
      <c r="AD45" s="195"/>
      <c r="AE45" s="195"/>
      <c r="AF45" s="195"/>
      <c r="AG45" s="195"/>
      <c r="AH45" s="195"/>
      <c r="AI45" s="195"/>
      <c r="AJ45" s="195"/>
      <c r="AK45" s="195"/>
      <c r="AL45" s="195"/>
      <c r="AM45" s="169"/>
      <c r="AN45" s="169"/>
    </row>
    <row r="46" spans="1:43" ht="10.5" customHeight="1" x14ac:dyDescent="0.25">
      <c r="B46" s="191"/>
      <c r="C46" s="191"/>
      <c r="D46" s="191"/>
      <c r="E46" s="191"/>
      <c r="F46" s="191"/>
      <c r="G46" s="191"/>
      <c r="H46" s="191"/>
      <c r="I46" s="191"/>
      <c r="J46" s="191"/>
      <c r="K46" s="191"/>
      <c r="L46" s="191"/>
      <c r="M46" s="191"/>
      <c r="N46" s="191"/>
      <c r="O46" s="191"/>
      <c r="P46" s="191"/>
      <c r="Q46" s="191"/>
      <c r="R46" s="191"/>
      <c r="S46" s="191"/>
      <c r="T46" s="191"/>
      <c r="U46" s="191"/>
      <c r="X46" s="195"/>
      <c r="Y46" s="195"/>
      <c r="Z46" s="195"/>
      <c r="AA46" s="195"/>
      <c r="AB46" s="195"/>
      <c r="AC46" s="195"/>
      <c r="AD46" s="195"/>
      <c r="AE46" s="195"/>
      <c r="AF46" s="195"/>
      <c r="AG46" s="195"/>
      <c r="AH46" s="195"/>
      <c r="AI46" s="195"/>
      <c r="AJ46" s="195"/>
      <c r="AK46" s="195"/>
      <c r="AL46" s="195"/>
      <c r="AM46" s="169"/>
      <c r="AN46" s="169"/>
    </row>
    <row r="47" spans="1:43" ht="15.75" x14ac:dyDescent="0.25">
      <c r="B47" s="196" t="s">
        <v>87</v>
      </c>
      <c r="C47" s="197"/>
      <c r="D47" s="197"/>
      <c r="E47" s="197"/>
      <c r="F47" s="197"/>
      <c r="G47" s="197"/>
      <c r="H47" s="197"/>
      <c r="I47" s="197"/>
      <c r="J47" s="197"/>
      <c r="K47" s="197"/>
      <c r="L47" s="198"/>
      <c r="M47" s="253" t="s">
        <v>64</v>
      </c>
      <c r="N47" s="253"/>
      <c r="O47" s="253"/>
      <c r="P47" s="254"/>
      <c r="Q47" s="255" t="s">
        <v>46</v>
      </c>
      <c r="R47" s="255"/>
      <c r="S47" s="255"/>
      <c r="T47" s="255"/>
      <c r="U47" s="189"/>
      <c r="W47" s="199" t="s">
        <v>74</v>
      </c>
      <c r="X47" s="200"/>
      <c r="Y47" s="200"/>
      <c r="Z47" s="200"/>
      <c r="AA47" s="200"/>
      <c r="AB47" s="200"/>
      <c r="AC47" s="200"/>
      <c r="AD47" s="200"/>
      <c r="AE47" s="200"/>
      <c r="AF47" s="200"/>
      <c r="AG47" s="200"/>
      <c r="AH47" s="200"/>
      <c r="AI47" s="200"/>
      <c r="AJ47" s="200"/>
      <c r="AK47" s="200"/>
      <c r="AL47" s="200"/>
      <c r="AM47" s="200"/>
      <c r="AN47" s="200"/>
      <c r="AO47" s="200"/>
    </row>
    <row r="48" spans="1:43" x14ac:dyDescent="0.25">
      <c r="A48" s="201"/>
      <c r="B48" s="202" t="s">
        <v>75</v>
      </c>
      <c r="C48" s="203"/>
      <c r="D48" s="203"/>
      <c r="E48" s="203"/>
      <c r="F48" s="203"/>
      <c r="G48" s="203"/>
      <c r="H48" s="203"/>
      <c r="I48" s="203"/>
      <c r="J48" s="203"/>
      <c r="K48" s="203"/>
      <c r="L48" s="204"/>
      <c r="M48" s="262">
        <f>'LCA-resultat'!B16</f>
        <v>0</v>
      </c>
      <c r="N48" s="263"/>
      <c r="O48" s="263"/>
      <c r="P48" s="264"/>
      <c r="Q48" s="261" t="e">
        <f>M48/$M$51</f>
        <v>#DIV/0!</v>
      </c>
      <c r="R48" s="261"/>
      <c r="S48" s="261"/>
      <c r="T48" s="261"/>
      <c r="U48" s="205"/>
      <c r="V48" s="201"/>
      <c r="W48" s="200"/>
      <c r="X48" s="200"/>
      <c r="Y48" s="200"/>
      <c r="Z48" s="200"/>
      <c r="AA48" s="200"/>
      <c r="AB48" s="200"/>
      <c r="AC48" s="200"/>
      <c r="AD48" s="200"/>
      <c r="AE48" s="200"/>
      <c r="AF48" s="200"/>
      <c r="AG48" s="200"/>
      <c r="AH48" s="200"/>
      <c r="AI48" s="200"/>
      <c r="AJ48" s="200"/>
      <c r="AK48" s="200"/>
      <c r="AL48" s="200"/>
      <c r="AM48" s="200"/>
      <c r="AN48" s="200"/>
      <c r="AO48" s="200"/>
      <c r="AP48" s="206"/>
      <c r="AQ48" s="206"/>
    </row>
    <row r="49" spans="1:43" ht="15.75" x14ac:dyDescent="0.25">
      <c r="A49" s="201"/>
      <c r="B49" s="202" t="s">
        <v>86</v>
      </c>
      <c r="C49" s="207"/>
      <c r="D49" s="207"/>
      <c r="E49" s="207"/>
      <c r="F49" s="207"/>
      <c r="G49" s="207"/>
      <c r="H49" s="207"/>
      <c r="I49" s="207"/>
      <c r="J49" s="207"/>
      <c r="K49" s="207"/>
      <c r="L49" s="208"/>
      <c r="M49" s="262">
        <f>'LCA-resultat'!B22+'LCA-resultat'!B28</f>
        <v>0</v>
      </c>
      <c r="N49" s="263"/>
      <c r="O49" s="263"/>
      <c r="P49" s="264"/>
      <c r="Q49" s="261" t="e">
        <f>M49/$M$51</f>
        <v>#DIV/0!</v>
      </c>
      <c r="R49" s="261"/>
      <c r="S49" s="261"/>
      <c r="T49" s="261"/>
      <c r="U49" s="205"/>
      <c r="V49" s="201"/>
      <c r="W49" s="209"/>
      <c r="X49" s="205"/>
      <c r="Y49" s="205"/>
      <c r="Z49" s="205"/>
      <c r="AA49" s="205"/>
      <c r="AB49" s="205"/>
      <c r="AC49" s="205"/>
      <c r="AD49" s="205"/>
      <c r="AE49" s="205"/>
      <c r="AF49" s="205"/>
      <c r="AG49" s="205"/>
      <c r="AH49" s="205"/>
      <c r="AI49" s="205"/>
      <c r="AJ49" s="205"/>
      <c r="AK49" s="205"/>
      <c r="AL49" s="205"/>
      <c r="AM49" s="205"/>
      <c r="AN49" s="205"/>
      <c r="AO49" s="206"/>
      <c r="AP49" s="206"/>
      <c r="AQ49" s="206"/>
    </row>
    <row r="50" spans="1:43" x14ac:dyDescent="0.25">
      <c r="A50" s="201"/>
      <c r="B50" s="210" t="s">
        <v>85</v>
      </c>
      <c r="C50" s="207"/>
      <c r="D50" s="207"/>
      <c r="E50" s="207"/>
      <c r="F50" s="207"/>
      <c r="G50" s="207"/>
      <c r="H50" s="207"/>
      <c r="I50" s="207"/>
      <c r="J50" s="207"/>
      <c r="K50" s="207"/>
      <c r="L50" s="208"/>
      <c r="M50" s="265">
        <f>'LCA-resultat'!B40+'LCA-resultat'!B46+'LCA-resultat'!B52+'LCA-resultat'!B58+'LCA-resultat'!B34</f>
        <v>0</v>
      </c>
      <c r="N50" s="266"/>
      <c r="O50" s="266"/>
      <c r="P50" s="267"/>
      <c r="Q50" s="261" t="e">
        <f>M50/$M$51</f>
        <v>#DIV/0!</v>
      </c>
      <c r="R50" s="261"/>
      <c r="S50" s="261"/>
      <c r="T50" s="261"/>
      <c r="U50" s="205"/>
      <c r="V50" s="201"/>
      <c r="X50" s="205"/>
      <c r="Y50" s="205"/>
      <c r="Z50" s="205"/>
      <c r="AA50" s="205"/>
      <c r="AB50" s="205"/>
      <c r="AC50" s="205"/>
      <c r="AD50" s="205"/>
      <c r="AE50" s="205"/>
      <c r="AF50" s="205"/>
      <c r="AG50" s="205"/>
      <c r="AH50" s="205"/>
      <c r="AI50" s="205"/>
      <c r="AJ50" s="205"/>
      <c r="AK50" s="205"/>
      <c r="AL50" s="205"/>
      <c r="AM50" s="205"/>
      <c r="AN50" s="205"/>
      <c r="AO50" s="206"/>
      <c r="AP50" s="206"/>
      <c r="AQ50" s="206"/>
    </row>
    <row r="51" spans="1:43" x14ac:dyDescent="0.25">
      <c r="A51" s="201"/>
      <c r="B51" s="205"/>
      <c r="C51" s="205"/>
      <c r="D51" s="205"/>
      <c r="E51" s="205"/>
      <c r="F51" s="205"/>
      <c r="G51" s="205"/>
      <c r="H51" s="205"/>
      <c r="I51" s="205"/>
      <c r="J51" s="205"/>
      <c r="K51" s="205"/>
      <c r="L51" s="211" t="s">
        <v>62</v>
      </c>
      <c r="M51" s="265">
        <f>M50+M49+M48</f>
        <v>0</v>
      </c>
      <c r="N51" s="266"/>
      <c r="O51" s="266"/>
      <c r="P51" s="267"/>
      <c r="Q51" s="261" t="e">
        <f>Q50+Q49+Q48</f>
        <v>#DIV/0!</v>
      </c>
      <c r="R51" s="261"/>
      <c r="S51" s="261"/>
      <c r="T51" s="261"/>
      <c r="U51" s="205"/>
      <c r="V51" s="201"/>
      <c r="W51" s="205" t="s">
        <v>63</v>
      </c>
      <c r="X51" s="212"/>
      <c r="Y51" s="212"/>
      <c r="Z51" s="212"/>
      <c r="AA51" s="213"/>
      <c r="AB51" s="213"/>
      <c r="AC51" s="213"/>
      <c r="AD51" s="213"/>
      <c r="AE51" s="213"/>
      <c r="AF51" s="213"/>
      <c r="AG51" s="213"/>
      <c r="AH51" s="213"/>
      <c r="AI51" s="213"/>
      <c r="AJ51" s="213"/>
      <c r="AK51" s="213"/>
      <c r="AL51" s="213"/>
      <c r="AM51" s="213"/>
      <c r="AN51" s="213"/>
      <c r="AO51" s="201"/>
      <c r="AP51" s="201"/>
      <c r="AQ51" s="201"/>
    </row>
    <row r="52" spans="1:43" ht="8.25" customHeight="1" x14ac:dyDescent="0.25">
      <c r="A52" s="201"/>
      <c r="B52" s="205"/>
      <c r="C52" s="205"/>
      <c r="D52" s="205"/>
      <c r="E52" s="205"/>
      <c r="F52" s="205"/>
      <c r="G52" s="205"/>
      <c r="H52" s="205"/>
      <c r="I52" s="205"/>
      <c r="J52" s="205"/>
      <c r="K52" s="205"/>
      <c r="L52" s="214"/>
      <c r="M52" s="215"/>
      <c r="N52" s="215"/>
      <c r="O52" s="215"/>
      <c r="P52" s="215"/>
      <c r="Q52" s="216"/>
      <c r="R52" s="216"/>
      <c r="S52" s="216"/>
      <c r="T52" s="216"/>
      <c r="U52" s="205"/>
      <c r="V52" s="201"/>
      <c r="W52" s="205"/>
      <c r="X52" s="212"/>
      <c r="Y52" s="212"/>
      <c r="Z52" s="212"/>
      <c r="AA52" s="213"/>
      <c r="AB52" s="213"/>
      <c r="AC52" s="213"/>
      <c r="AD52" s="213"/>
      <c r="AE52" s="213"/>
      <c r="AF52" s="213"/>
      <c r="AG52" s="213"/>
      <c r="AH52" s="213"/>
      <c r="AI52" s="213"/>
      <c r="AJ52" s="213"/>
      <c r="AK52" s="213"/>
      <c r="AL52" s="213"/>
      <c r="AM52" s="213"/>
      <c r="AN52" s="213"/>
      <c r="AO52" s="201"/>
      <c r="AP52" s="201"/>
      <c r="AQ52" s="201"/>
    </row>
    <row r="53" spans="1:43" ht="15.75" x14ac:dyDescent="0.25">
      <c r="A53" s="201"/>
      <c r="B53" s="188" t="s">
        <v>76</v>
      </c>
      <c r="C53" s="192"/>
      <c r="D53" s="192"/>
      <c r="E53" s="192"/>
      <c r="F53" s="192"/>
      <c r="G53" s="192"/>
      <c r="H53" s="192"/>
      <c r="I53" s="192"/>
      <c r="J53" s="192"/>
      <c r="K53" s="192"/>
      <c r="L53" s="192"/>
      <c r="M53" s="279" t="s">
        <v>61</v>
      </c>
      <c r="N53" s="253"/>
      <c r="O53" s="253"/>
      <c r="P53" s="254"/>
      <c r="Q53" s="255" t="s">
        <v>46</v>
      </c>
      <c r="R53" s="255"/>
      <c r="S53" s="255"/>
      <c r="T53" s="255"/>
      <c r="U53" s="205"/>
      <c r="V53" s="201"/>
      <c r="W53" s="201"/>
      <c r="X53" s="201"/>
      <c r="Y53" s="201"/>
      <c r="Z53" s="201"/>
      <c r="AA53" s="201"/>
      <c r="AB53" s="201"/>
      <c r="AC53" s="201"/>
      <c r="AD53" s="256"/>
      <c r="AE53" s="257"/>
      <c r="AF53" s="257"/>
      <c r="AG53" s="257"/>
      <c r="AH53" s="257"/>
      <c r="AI53" s="257"/>
      <c r="AJ53" s="257"/>
      <c r="AK53" s="257"/>
      <c r="AL53" s="257"/>
      <c r="AM53" s="257"/>
      <c r="AN53" s="257"/>
      <c r="AO53" s="257"/>
      <c r="AP53" s="201"/>
      <c r="AQ53" s="201"/>
    </row>
    <row r="54" spans="1:43" x14ac:dyDescent="0.25">
      <c r="A54" s="201"/>
      <c r="B54" s="210" t="s">
        <v>6</v>
      </c>
      <c r="C54" s="207"/>
      <c r="D54" s="207"/>
      <c r="E54" s="207"/>
      <c r="F54" s="207"/>
      <c r="G54" s="207"/>
      <c r="H54" s="207"/>
      <c r="I54" s="207"/>
      <c r="J54" s="207"/>
      <c r="K54" s="207"/>
      <c r="L54" s="208"/>
      <c r="M54" s="258">
        <v>8.0000000000000004E-4</v>
      </c>
      <c r="N54" s="259"/>
      <c r="O54" s="259"/>
      <c r="P54" s="260"/>
      <c r="Q54" s="261">
        <f>M54/M57</f>
        <v>0.4</v>
      </c>
      <c r="R54" s="261"/>
      <c r="S54" s="261"/>
      <c r="T54" s="261"/>
      <c r="U54" s="205"/>
      <c r="V54" s="201"/>
      <c r="W54" s="201"/>
      <c r="X54" s="201"/>
      <c r="Y54" s="201"/>
      <c r="Z54" s="201"/>
      <c r="AA54" s="201"/>
      <c r="AB54" s="201"/>
      <c r="AC54" s="201"/>
      <c r="AD54" s="257"/>
      <c r="AE54" s="257"/>
      <c r="AF54" s="257"/>
      <c r="AG54" s="257"/>
      <c r="AH54" s="257"/>
      <c r="AI54" s="257"/>
      <c r="AJ54" s="257"/>
      <c r="AK54" s="257"/>
      <c r="AL54" s="257"/>
      <c r="AM54" s="257"/>
      <c r="AN54" s="257"/>
      <c r="AO54" s="257"/>
      <c r="AP54" s="201"/>
      <c r="AQ54" s="201"/>
    </row>
    <row r="55" spans="1:43" x14ac:dyDescent="0.25">
      <c r="A55" s="201"/>
      <c r="B55" s="210" t="s">
        <v>7</v>
      </c>
      <c r="C55" s="207"/>
      <c r="D55" s="207"/>
      <c r="E55" s="207"/>
      <c r="F55" s="207"/>
      <c r="G55" s="207"/>
      <c r="H55" s="207"/>
      <c r="I55" s="207"/>
      <c r="J55" s="207"/>
      <c r="K55" s="207"/>
      <c r="L55" s="208"/>
      <c r="M55" s="273">
        <v>5.9999999999999995E-4</v>
      </c>
      <c r="N55" s="274"/>
      <c r="O55" s="274"/>
      <c r="P55" s="275"/>
      <c r="Q55" s="261">
        <f>M55/M57</f>
        <v>0.3</v>
      </c>
      <c r="R55" s="276"/>
      <c r="S55" s="276"/>
      <c r="T55" s="276"/>
      <c r="U55" s="205"/>
      <c r="V55" s="201"/>
      <c r="W55" s="201"/>
      <c r="X55" s="201"/>
      <c r="Y55" s="201"/>
      <c r="Z55" s="201"/>
      <c r="AA55" s="201"/>
      <c r="AB55" s="201"/>
      <c r="AC55" s="201"/>
      <c r="AP55" s="201"/>
      <c r="AQ55" s="201"/>
    </row>
    <row r="56" spans="1:43" x14ac:dyDescent="0.25">
      <c r="A56" s="201"/>
      <c r="B56" s="210" t="s">
        <v>8</v>
      </c>
      <c r="C56" s="207"/>
      <c r="D56" s="207"/>
      <c r="E56" s="207"/>
      <c r="F56" s="207"/>
      <c r="G56" s="207"/>
      <c r="H56" s="207"/>
      <c r="I56" s="207"/>
      <c r="J56" s="207"/>
      <c r="K56" s="207"/>
      <c r="L56" s="208"/>
      <c r="M56" s="258">
        <v>5.9999999999999995E-4</v>
      </c>
      <c r="N56" s="259"/>
      <c r="O56" s="259"/>
      <c r="P56" s="260"/>
      <c r="Q56" s="261">
        <f>M56/M57</f>
        <v>0.3</v>
      </c>
      <c r="R56" s="261"/>
      <c r="S56" s="261"/>
      <c r="T56" s="261"/>
      <c r="U56" s="205"/>
      <c r="V56" s="201"/>
      <c r="W56" s="201"/>
      <c r="X56" s="201"/>
      <c r="Y56" s="201"/>
      <c r="Z56" s="201"/>
      <c r="AA56" s="201"/>
      <c r="AB56" s="201"/>
      <c r="AC56" s="201"/>
      <c r="AP56" s="201"/>
      <c r="AQ56" s="201"/>
    </row>
    <row r="57" spans="1:43" x14ac:dyDescent="0.25">
      <c r="A57" s="201"/>
      <c r="B57" s="205"/>
      <c r="C57" s="205"/>
      <c r="D57" s="205"/>
      <c r="E57" s="205"/>
      <c r="F57" s="205"/>
      <c r="G57" s="205"/>
      <c r="H57" s="205"/>
      <c r="I57" s="205"/>
      <c r="J57" s="205"/>
      <c r="K57" s="205"/>
      <c r="L57" s="214" t="s">
        <v>62</v>
      </c>
      <c r="M57" s="268">
        <f>M54+M55+M56</f>
        <v>2E-3</v>
      </c>
      <c r="N57" s="269"/>
      <c r="O57" s="269"/>
      <c r="P57" s="270"/>
      <c r="Q57" s="271">
        <f>Q54+Q55+Q56</f>
        <v>1</v>
      </c>
      <c r="R57" s="272"/>
      <c r="S57" s="272"/>
      <c r="T57" s="272"/>
      <c r="U57" s="205"/>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row>
    <row r="58" spans="1:43" x14ac:dyDescent="0.25">
      <c r="A58" s="201"/>
      <c r="B58" s="205"/>
      <c r="C58" s="205"/>
      <c r="D58" s="205"/>
      <c r="E58" s="205"/>
      <c r="F58" s="205"/>
      <c r="G58" s="205"/>
      <c r="H58" s="205"/>
      <c r="I58" s="205"/>
      <c r="J58" s="205"/>
      <c r="K58" s="205"/>
      <c r="L58" s="214"/>
      <c r="M58" s="217"/>
      <c r="N58" s="217"/>
      <c r="O58" s="217"/>
      <c r="P58" s="217"/>
      <c r="Q58" s="218"/>
      <c r="R58" s="219"/>
      <c r="S58" s="219"/>
      <c r="T58" s="219"/>
      <c r="U58" s="205"/>
      <c r="V58" s="201"/>
      <c r="W58" s="201"/>
      <c r="X58" s="201"/>
      <c r="Y58" s="201"/>
      <c r="Z58" s="201"/>
      <c r="AA58" s="201"/>
      <c r="AB58" s="201"/>
      <c r="AC58" s="201"/>
      <c r="AD58" s="201"/>
      <c r="AE58" s="201"/>
      <c r="AF58" s="201"/>
      <c r="AG58" s="201"/>
      <c r="AH58" s="201"/>
      <c r="AI58" s="201"/>
      <c r="AJ58" s="201"/>
      <c r="AK58" s="201"/>
      <c r="AL58" s="201"/>
      <c r="AM58" s="201"/>
      <c r="AN58" s="201"/>
      <c r="AO58" s="201"/>
      <c r="AP58" s="201"/>
      <c r="AQ58" s="201"/>
    </row>
    <row r="59" spans="1:43" ht="15.75" x14ac:dyDescent="0.25">
      <c r="A59" s="201"/>
      <c r="B59" s="220"/>
      <c r="C59" s="205"/>
      <c r="D59" s="205"/>
      <c r="E59" s="205"/>
      <c r="F59" s="205"/>
      <c r="G59" s="205"/>
      <c r="H59" s="205"/>
      <c r="I59" s="205"/>
      <c r="J59" s="205"/>
      <c r="K59" s="205"/>
      <c r="L59" s="214"/>
      <c r="M59" s="217"/>
      <c r="N59" s="217"/>
      <c r="O59" s="217"/>
      <c r="P59" s="217"/>
      <c r="Q59" s="218"/>
      <c r="R59" s="219"/>
      <c r="S59" s="219"/>
      <c r="T59" s="219"/>
      <c r="U59" s="205"/>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row>
    <row r="60" spans="1:43" x14ac:dyDescent="0.25">
      <c r="A60" s="201"/>
      <c r="B60" s="205"/>
      <c r="C60" s="205"/>
      <c r="D60" s="205"/>
      <c r="E60" s="205"/>
      <c r="F60" s="205"/>
      <c r="G60" s="205"/>
      <c r="H60" s="205"/>
      <c r="I60" s="205"/>
      <c r="J60" s="205"/>
      <c r="K60" s="205"/>
      <c r="L60" s="214"/>
      <c r="M60" s="217"/>
      <c r="N60" s="217"/>
      <c r="O60" s="217"/>
      <c r="P60" s="217"/>
      <c r="Q60" s="218"/>
      <c r="R60" s="219"/>
      <c r="S60" s="219"/>
      <c r="T60" s="219"/>
      <c r="U60" s="205"/>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row>
    <row r="61" spans="1:43" x14ac:dyDescent="0.25">
      <c r="A61" s="201"/>
      <c r="B61" s="205"/>
      <c r="C61" s="205"/>
      <c r="D61" s="205"/>
      <c r="E61" s="205"/>
      <c r="F61" s="205"/>
      <c r="G61" s="205"/>
      <c r="H61" s="205"/>
      <c r="I61" s="205"/>
      <c r="J61" s="205"/>
      <c r="K61" s="205"/>
      <c r="L61" s="214"/>
      <c r="M61" s="217"/>
      <c r="N61" s="217"/>
      <c r="O61" s="217"/>
      <c r="P61" s="217"/>
      <c r="Q61" s="218"/>
      <c r="R61" s="219"/>
      <c r="S61" s="219"/>
      <c r="T61" s="219"/>
      <c r="U61" s="205"/>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row>
    <row r="62" spans="1:43" x14ac:dyDescent="0.25">
      <c r="A62" s="201"/>
      <c r="B62" s="205"/>
      <c r="C62" s="205"/>
      <c r="D62" s="205"/>
      <c r="E62" s="205"/>
      <c r="F62" s="205"/>
      <c r="G62" s="205"/>
      <c r="H62" s="205"/>
      <c r="I62" s="205"/>
      <c r="J62" s="205"/>
      <c r="K62" s="205"/>
      <c r="L62" s="214"/>
      <c r="M62" s="217"/>
      <c r="N62" s="217"/>
      <c r="O62" s="217"/>
      <c r="P62" s="217"/>
      <c r="Q62" s="218"/>
      <c r="R62" s="219"/>
      <c r="S62" s="219"/>
      <c r="T62" s="219"/>
      <c r="U62" s="205"/>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row>
    <row r="63" spans="1:43" x14ac:dyDescent="0.25">
      <c r="A63" s="201"/>
      <c r="B63" s="205"/>
      <c r="C63" s="205"/>
      <c r="D63" s="205"/>
      <c r="E63" s="205"/>
      <c r="F63" s="205"/>
      <c r="G63" s="205"/>
      <c r="H63" s="205"/>
      <c r="I63" s="205"/>
      <c r="J63" s="205"/>
      <c r="K63" s="205"/>
      <c r="L63" s="214"/>
      <c r="M63" s="217"/>
      <c r="N63" s="217"/>
      <c r="O63" s="217"/>
      <c r="P63" s="217"/>
      <c r="Q63" s="218"/>
      <c r="R63" s="219"/>
      <c r="S63" s="219"/>
      <c r="T63" s="219"/>
      <c r="U63" s="205"/>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row>
    <row r="64" spans="1:43" x14ac:dyDescent="0.25">
      <c r="A64" s="201"/>
      <c r="B64" s="205"/>
      <c r="C64" s="205"/>
      <c r="D64" s="205"/>
      <c r="E64" s="205"/>
      <c r="F64" s="205"/>
      <c r="G64" s="205"/>
      <c r="H64" s="205"/>
      <c r="I64" s="205"/>
      <c r="J64" s="205"/>
      <c r="K64" s="205"/>
      <c r="L64" s="214"/>
      <c r="M64" s="217"/>
      <c r="N64" s="217"/>
      <c r="O64" s="217"/>
      <c r="P64" s="217"/>
      <c r="Q64" s="218"/>
      <c r="R64" s="219"/>
      <c r="S64" s="219"/>
      <c r="T64" s="219"/>
      <c r="U64" s="205"/>
      <c r="V64" s="201"/>
      <c r="W64" s="201"/>
      <c r="X64" s="201"/>
      <c r="Y64" s="201"/>
      <c r="Z64" s="201"/>
      <c r="AA64" s="201"/>
      <c r="AB64" s="201"/>
      <c r="AC64" s="201"/>
      <c r="AD64" s="201"/>
      <c r="AE64" s="201"/>
      <c r="AF64" s="201"/>
      <c r="AG64" s="201"/>
      <c r="AH64" s="201"/>
      <c r="AI64" s="201"/>
      <c r="AJ64" s="201"/>
      <c r="AK64" s="201"/>
      <c r="AL64" s="201"/>
      <c r="AM64" s="201"/>
      <c r="AN64" s="201"/>
      <c r="AO64" s="201"/>
      <c r="AP64" s="201"/>
      <c r="AQ64" s="201"/>
    </row>
    <row r="65" spans="1:43" x14ac:dyDescent="0.25">
      <c r="A65" s="201"/>
      <c r="B65" s="205"/>
      <c r="C65" s="205"/>
      <c r="D65" s="205"/>
      <c r="E65" s="205"/>
      <c r="F65" s="205"/>
      <c r="G65" s="205"/>
      <c r="H65" s="205"/>
      <c r="I65" s="205"/>
      <c r="J65" s="205"/>
      <c r="K65" s="205"/>
      <c r="L65" s="214"/>
      <c r="M65" s="217"/>
      <c r="N65" s="217"/>
      <c r="O65" s="217"/>
      <c r="P65" s="217"/>
      <c r="Q65" s="218"/>
      <c r="R65" s="219"/>
      <c r="S65" s="219"/>
      <c r="T65" s="219"/>
      <c r="U65" s="205"/>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row>
    <row r="66" spans="1:43" x14ac:dyDescent="0.25">
      <c r="A66" s="201"/>
      <c r="B66" s="205"/>
      <c r="C66" s="205"/>
      <c r="D66" s="205"/>
      <c r="E66" s="205"/>
      <c r="F66" s="205"/>
      <c r="G66" s="205"/>
      <c r="H66" s="205"/>
      <c r="I66" s="205"/>
      <c r="J66" s="205"/>
      <c r="K66" s="205"/>
      <c r="L66" s="214"/>
      <c r="M66" s="217"/>
      <c r="N66" s="217"/>
      <c r="O66" s="217"/>
      <c r="P66" s="217"/>
      <c r="Q66" s="218"/>
      <c r="R66" s="219"/>
      <c r="S66" s="219"/>
      <c r="T66" s="219"/>
      <c r="U66" s="205"/>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row>
    <row r="67" spans="1:43" x14ac:dyDescent="0.25">
      <c r="A67" s="201"/>
      <c r="B67" s="205"/>
      <c r="C67" s="205"/>
      <c r="D67" s="205"/>
      <c r="E67" s="205"/>
      <c r="F67" s="205"/>
      <c r="G67" s="205"/>
      <c r="H67" s="205"/>
      <c r="I67" s="205"/>
      <c r="J67" s="205"/>
      <c r="K67" s="205"/>
      <c r="L67" s="214"/>
      <c r="M67" s="217"/>
      <c r="N67" s="217"/>
      <c r="O67" s="217"/>
      <c r="P67" s="217"/>
      <c r="Q67" s="218"/>
      <c r="R67" s="219"/>
      <c r="S67" s="219"/>
      <c r="T67" s="219"/>
      <c r="U67" s="205"/>
      <c r="V67" s="201"/>
      <c r="W67" s="201"/>
      <c r="X67" s="201"/>
      <c r="Y67" s="201"/>
      <c r="Z67" s="201"/>
      <c r="AA67" s="201"/>
      <c r="AB67" s="201"/>
      <c r="AC67" s="201"/>
      <c r="AD67" s="201"/>
      <c r="AE67" s="201"/>
      <c r="AF67" s="201"/>
      <c r="AG67" s="201"/>
      <c r="AH67" s="201"/>
      <c r="AI67" s="201"/>
      <c r="AJ67" s="201"/>
      <c r="AK67" s="201"/>
      <c r="AL67" s="201"/>
      <c r="AM67" s="201"/>
      <c r="AN67" s="201"/>
      <c r="AO67" s="201"/>
      <c r="AP67" s="201"/>
      <c r="AQ67" s="201"/>
    </row>
    <row r="68" spans="1:43" x14ac:dyDescent="0.25">
      <c r="A68" s="201"/>
      <c r="B68" s="205"/>
      <c r="C68" s="205"/>
      <c r="D68" s="205"/>
      <c r="E68" s="205"/>
      <c r="F68" s="205"/>
      <c r="G68" s="205"/>
      <c r="H68" s="205"/>
      <c r="I68" s="205"/>
      <c r="J68" s="205"/>
      <c r="K68" s="205"/>
      <c r="L68" s="214"/>
      <c r="M68" s="217"/>
      <c r="N68" s="217"/>
      <c r="O68" s="217"/>
      <c r="P68" s="217"/>
      <c r="Q68" s="218"/>
      <c r="R68" s="219"/>
      <c r="S68" s="219"/>
      <c r="T68" s="219"/>
      <c r="U68" s="205"/>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row>
    <row r="69" spans="1:43" x14ac:dyDescent="0.25">
      <c r="A69" s="201"/>
      <c r="B69" s="205"/>
      <c r="C69" s="205"/>
      <c r="D69" s="205"/>
      <c r="E69" s="205"/>
      <c r="F69" s="205"/>
      <c r="G69" s="205"/>
      <c r="H69" s="205"/>
      <c r="I69" s="205"/>
      <c r="J69" s="205"/>
      <c r="K69" s="205"/>
      <c r="L69" s="214"/>
      <c r="M69" s="217"/>
      <c r="N69" s="217"/>
      <c r="O69" s="217"/>
      <c r="P69" s="217"/>
      <c r="Q69" s="218"/>
      <c r="R69" s="219"/>
      <c r="S69" s="219"/>
      <c r="T69" s="219"/>
      <c r="U69" s="205"/>
      <c r="V69" s="201"/>
      <c r="W69" s="201"/>
      <c r="X69" s="201"/>
      <c r="Y69" s="201"/>
      <c r="Z69" s="201"/>
      <c r="AA69" s="201"/>
      <c r="AB69" s="201"/>
      <c r="AC69" s="201"/>
      <c r="AD69" s="201"/>
      <c r="AE69" s="201"/>
      <c r="AF69" s="201"/>
      <c r="AG69" s="201"/>
      <c r="AH69" s="201"/>
      <c r="AI69" s="201"/>
      <c r="AJ69" s="201"/>
      <c r="AK69" s="201"/>
      <c r="AL69" s="201"/>
      <c r="AM69" s="201"/>
      <c r="AN69" s="201"/>
      <c r="AO69" s="201"/>
      <c r="AP69" s="201"/>
      <c r="AQ69" s="201"/>
    </row>
    <row r="70" spans="1:43" x14ac:dyDescent="0.25">
      <c r="A70" s="201"/>
      <c r="B70" s="205"/>
      <c r="C70" s="205"/>
      <c r="D70" s="205"/>
      <c r="E70" s="205"/>
      <c r="F70" s="205"/>
      <c r="G70" s="205"/>
      <c r="H70" s="205"/>
      <c r="I70" s="205"/>
      <c r="J70" s="205"/>
      <c r="K70" s="205"/>
      <c r="L70" s="214"/>
      <c r="M70" s="217"/>
      <c r="N70" s="217"/>
      <c r="O70" s="217"/>
      <c r="P70" s="217"/>
      <c r="Q70" s="218"/>
      <c r="R70" s="219"/>
      <c r="S70" s="219"/>
      <c r="T70" s="219"/>
      <c r="U70" s="205"/>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row>
    <row r="71" spans="1:43" x14ac:dyDescent="0.25">
      <c r="A71" s="201"/>
      <c r="B71" s="205"/>
      <c r="C71" s="205"/>
      <c r="D71" s="205"/>
      <c r="E71" s="205"/>
      <c r="F71" s="205"/>
      <c r="G71" s="205"/>
      <c r="H71" s="205"/>
      <c r="I71" s="205"/>
      <c r="J71" s="205"/>
      <c r="K71" s="205"/>
      <c r="L71" s="214"/>
      <c r="M71" s="217"/>
      <c r="N71" s="217"/>
      <c r="O71" s="217"/>
      <c r="P71" s="217"/>
      <c r="Q71" s="218"/>
      <c r="R71" s="219"/>
      <c r="S71" s="219"/>
      <c r="T71" s="219"/>
      <c r="U71" s="205"/>
      <c r="V71" s="201"/>
      <c r="W71" s="201"/>
      <c r="X71" s="201"/>
      <c r="Y71" s="201"/>
      <c r="Z71" s="201"/>
      <c r="AA71" s="201"/>
      <c r="AB71" s="201"/>
      <c r="AC71" s="201"/>
      <c r="AD71" s="201"/>
      <c r="AE71" s="201"/>
      <c r="AF71" s="201"/>
      <c r="AG71" s="201"/>
      <c r="AH71" s="201"/>
      <c r="AI71" s="201"/>
      <c r="AJ71" s="201"/>
      <c r="AK71" s="201"/>
      <c r="AL71" s="201"/>
      <c r="AM71" s="201"/>
      <c r="AN71" s="201"/>
      <c r="AO71" s="201"/>
      <c r="AP71" s="201"/>
      <c r="AQ71" s="201"/>
    </row>
  </sheetData>
  <sheetProtection algorithmName="SHA-512" hashValue="WFb6D5bA9bGuFeV5ZwTDVYz4Nm/Jjyl1Wb/EdH2XquYtoZxGuMSjyslO7J1BIsgROtRHytceLaEXc6SskQgW7g==" saltValue="8hG9TRFuNbBM93/mrj6SDw==" spinCount="100000" sheet="1" objects="1" scenarios="1"/>
  <mergeCells count="50">
    <mergeCell ref="W12:AQ12"/>
    <mergeCell ref="B9:T9"/>
    <mergeCell ref="B21:T21"/>
    <mergeCell ref="AD26:AJ26"/>
    <mergeCell ref="W26:AC26"/>
    <mergeCell ref="W15:AP17"/>
    <mergeCell ref="B15:T15"/>
    <mergeCell ref="B18:T18"/>
    <mergeCell ref="M57:P57"/>
    <mergeCell ref="Q57:T57"/>
    <mergeCell ref="M55:P55"/>
    <mergeCell ref="Q55:T55"/>
    <mergeCell ref="A4:U4"/>
    <mergeCell ref="M51:P51"/>
    <mergeCell ref="Q51:T51"/>
    <mergeCell ref="M53:P53"/>
    <mergeCell ref="Q53:T53"/>
    <mergeCell ref="B41:U41"/>
    <mergeCell ref="AD53:AO54"/>
    <mergeCell ref="M56:P56"/>
    <mergeCell ref="Q56:T56"/>
    <mergeCell ref="M48:P48"/>
    <mergeCell ref="Q48:T48"/>
    <mergeCell ref="M49:P49"/>
    <mergeCell ref="Q49:T49"/>
    <mergeCell ref="M50:P50"/>
    <mergeCell ref="Q50:T50"/>
    <mergeCell ref="M54:P54"/>
    <mergeCell ref="Q54:T54"/>
    <mergeCell ref="W42:AP42"/>
    <mergeCell ref="B43:U43"/>
    <mergeCell ref="W41:AP41"/>
    <mergeCell ref="M47:P47"/>
    <mergeCell ref="Q47:T47"/>
    <mergeCell ref="AT11:AZ11"/>
    <mergeCell ref="B6:T6"/>
    <mergeCell ref="P30:U30"/>
    <mergeCell ref="B32:U32"/>
    <mergeCell ref="B33:U33"/>
    <mergeCell ref="W33:AP33"/>
    <mergeCell ref="W19:AP21"/>
    <mergeCell ref="W27:AC27"/>
    <mergeCell ref="AD27:AJ27"/>
    <mergeCell ref="AK26:AP26"/>
    <mergeCell ref="AK27:AP27"/>
    <mergeCell ref="Q27:V27"/>
    <mergeCell ref="Q26:V26"/>
    <mergeCell ref="B29:N29"/>
    <mergeCell ref="Q29:V29"/>
    <mergeCell ref="Q28:V28"/>
  </mergeCells>
  <phoneticPr fontId="6" type="noConversion"/>
  <pageMargins left="0.23622047244094491" right="0.23622047244094491" top="0.35433070866141736" bottom="0.35433070866141736" header="0.31496062992125984" footer="0.31496062992125984"/>
  <pageSetup paperSize="9" scale="76"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D051-6E22-4FD9-9265-7C181C1FBC47}">
  <dimension ref="A1:H20"/>
  <sheetViews>
    <sheetView view="pageBreakPreview" zoomScaleNormal="100" zoomScaleSheetLayoutView="100" workbookViewId="0">
      <selection activeCell="H18" sqref="H18"/>
    </sheetView>
  </sheetViews>
  <sheetFormatPr defaultRowHeight="15" x14ac:dyDescent="0.25"/>
  <cols>
    <col min="2" max="2" width="20.140625" customWidth="1"/>
    <col min="3" max="3" width="66.85546875" customWidth="1"/>
    <col min="4" max="4" width="10" customWidth="1"/>
    <col min="6" max="6" width="11" customWidth="1"/>
    <col min="7" max="7" width="9.5703125" bestFit="1" customWidth="1"/>
  </cols>
  <sheetData>
    <row r="1" spans="1:7" ht="31.5" x14ac:dyDescent="0.5">
      <c r="A1" s="7" t="s">
        <v>53</v>
      </c>
      <c r="B1" s="2"/>
      <c r="C1" s="2"/>
      <c r="D1" s="2"/>
      <c r="E1" s="2"/>
      <c r="F1" s="2"/>
      <c r="G1" s="2"/>
    </row>
    <row r="2" spans="1:7" ht="18.75" x14ac:dyDescent="0.35">
      <c r="A2" s="8" t="s">
        <v>28</v>
      </c>
      <c r="B2" s="8" t="s">
        <v>29</v>
      </c>
      <c r="C2" s="8" t="s">
        <v>30</v>
      </c>
      <c r="D2" s="8" t="s">
        <v>31</v>
      </c>
      <c r="E2" s="8" t="s">
        <v>57</v>
      </c>
      <c r="F2" s="8" t="s">
        <v>100</v>
      </c>
      <c r="G2" s="8" t="s">
        <v>101</v>
      </c>
    </row>
    <row r="3" spans="1:7" ht="90" x14ac:dyDescent="0.25">
      <c r="A3" t="s">
        <v>78</v>
      </c>
      <c r="B3" s="1" t="s">
        <v>79</v>
      </c>
      <c r="C3" s="1" t="s">
        <v>103</v>
      </c>
      <c r="D3" s="3">
        <v>2022</v>
      </c>
      <c r="E3" s="3">
        <v>90</v>
      </c>
      <c r="F3" s="5">
        <v>0.10299999999999999</v>
      </c>
      <c r="G3" s="4"/>
    </row>
    <row r="4" spans="1:7" ht="177.4" customHeight="1" x14ac:dyDescent="0.25">
      <c r="A4" t="s">
        <v>78</v>
      </c>
      <c r="B4" s="1" t="s">
        <v>42</v>
      </c>
      <c r="C4" s="1" t="s">
        <v>27</v>
      </c>
      <c r="D4" s="3">
        <v>2024</v>
      </c>
      <c r="E4" s="9" t="s">
        <v>11</v>
      </c>
      <c r="F4" s="5">
        <v>0.12236021573545436</v>
      </c>
      <c r="G4" s="4">
        <f>56.665619917163/F4</f>
        <v>463.10493632730584</v>
      </c>
    </row>
    <row r="5" spans="1:7" ht="45" x14ac:dyDescent="0.25">
      <c r="A5" t="s">
        <v>38</v>
      </c>
      <c r="B5" s="1" t="s">
        <v>42</v>
      </c>
      <c r="C5" s="1" t="s">
        <v>117</v>
      </c>
      <c r="D5" s="3" t="s">
        <v>115</v>
      </c>
      <c r="E5" s="10">
        <v>0.5</v>
      </c>
      <c r="F5" s="6">
        <v>0.13673382033242654</v>
      </c>
      <c r="G5" s="11">
        <v>463.4</v>
      </c>
    </row>
    <row r="6" spans="1:7" ht="30" x14ac:dyDescent="0.25">
      <c r="A6" t="s">
        <v>38</v>
      </c>
      <c r="B6" s="1" t="s">
        <v>42</v>
      </c>
      <c r="C6" s="1" t="s">
        <v>116</v>
      </c>
      <c r="D6" s="3">
        <v>2022</v>
      </c>
      <c r="E6" s="10">
        <v>0.5</v>
      </c>
      <c r="F6" s="6">
        <v>0.11174743585728866</v>
      </c>
      <c r="G6" s="11">
        <v>463.3179802115319</v>
      </c>
    </row>
    <row r="7" spans="1:7" ht="45" x14ac:dyDescent="0.25">
      <c r="A7" t="s">
        <v>38</v>
      </c>
      <c r="B7" s="1" t="s">
        <v>42</v>
      </c>
      <c r="C7" s="1" t="s">
        <v>118</v>
      </c>
      <c r="D7" s="3">
        <v>2021</v>
      </c>
      <c r="E7" s="10">
        <v>0.5</v>
      </c>
      <c r="F7" s="6">
        <v>0.11394366900743336</v>
      </c>
      <c r="G7" s="11">
        <v>462.47546526780047</v>
      </c>
    </row>
    <row r="8" spans="1:7" ht="75" x14ac:dyDescent="0.25">
      <c r="A8" t="s">
        <v>38</v>
      </c>
      <c r="B8" s="1" t="s">
        <v>4</v>
      </c>
      <c r="C8" s="1" t="s">
        <v>58</v>
      </c>
      <c r="D8" s="3">
        <v>2022</v>
      </c>
      <c r="E8" s="10">
        <v>0.1</v>
      </c>
      <c r="F8" s="6">
        <v>2.82</v>
      </c>
      <c r="G8" s="3"/>
    </row>
    <row r="9" spans="1:7" ht="75" x14ac:dyDescent="0.25">
      <c r="A9" t="s">
        <v>38</v>
      </c>
      <c r="B9" s="1" t="s">
        <v>5</v>
      </c>
      <c r="C9" s="1" t="s">
        <v>59</v>
      </c>
      <c r="D9" s="3">
        <v>2022</v>
      </c>
      <c r="E9" s="10">
        <v>0.96</v>
      </c>
      <c r="F9" s="6">
        <v>2.62</v>
      </c>
      <c r="G9" s="3"/>
    </row>
    <row r="10" spans="1:7" ht="30" x14ac:dyDescent="0.25">
      <c r="A10" s="1" t="s">
        <v>134</v>
      </c>
      <c r="B10" s="1" t="s">
        <v>49</v>
      </c>
      <c r="C10" s="1" t="s">
        <v>130</v>
      </c>
      <c r="D10" s="3">
        <v>2024</v>
      </c>
      <c r="E10" s="3" t="s">
        <v>11</v>
      </c>
      <c r="F10" s="6">
        <f>1*2.59</f>
        <v>2.59</v>
      </c>
    </row>
    <row r="11" spans="1:7" ht="30" x14ac:dyDescent="0.25">
      <c r="A11" s="1" t="s">
        <v>135</v>
      </c>
      <c r="B11" s="1" t="s">
        <v>41</v>
      </c>
      <c r="C11" s="1" t="s">
        <v>131</v>
      </c>
      <c r="D11" s="3">
        <v>2024</v>
      </c>
      <c r="E11" s="3" t="s">
        <v>11</v>
      </c>
      <c r="F11" s="6">
        <f>1*3.8</f>
        <v>3.8</v>
      </c>
      <c r="G11" s="3"/>
    </row>
    <row r="12" spans="1:7" ht="45" x14ac:dyDescent="0.25">
      <c r="A12" s="1" t="s">
        <v>135</v>
      </c>
      <c r="B12" s="1" t="s">
        <v>107</v>
      </c>
      <c r="C12" s="1" t="s">
        <v>132</v>
      </c>
      <c r="D12" s="3">
        <v>2024</v>
      </c>
      <c r="E12" s="3" t="s">
        <v>11</v>
      </c>
      <c r="F12" s="6">
        <f>1*0.9</f>
        <v>0.9</v>
      </c>
      <c r="G12" s="3"/>
    </row>
    <row r="13" spans="1:7" ht="45" x14ac:dyDescent="0.25">
      <c r="A13" s="1" t="s">
        <v>135</v>
      </c>
      <c r="B13" s="1" t="s">
        <v>107</v>
      </c>
      <c r="C13" s="1" t="s">
        <v>133</v>
      </c>
      <c r="D13" s="3">
        <v>2024</v>
      </c>
      <c r="E13" s="3" t="s">
        <v>11</v>
      </c>
      <c r="F13" s="6">
        <f>2.52*1</f>
        <v>2.52</v>
      </c>
      <c r="G13" s="3"/>
    </row>
    <row r="14" spans="1:7" ht="113.25" customHeight="1" x14ac:dyDescent="0.25">
      <c r="A14" t="s">
        <v>38</v>
      </c>
      <c r="B14" s="1" t="s">
        <v>50</v>
      </c>
      <c r="C14" s="1" t="s">
        <v>124</v>
      </c>
      <c r="D14" s="3">
        <v>2021</v>
      </c>
      <c r="E14" s="3" t="s">
        <v>11</v>
      </c>
      <c r="F14" s="6">
        <f>(276*0+280+0.353)/G14</f>
        <v>0.55680834160873882</v>
      </c>
      <c r="G14" s="12">
        <f>468+35+0.5</f>
        <v>503.5</v>
      </c>
    </row>
    <row r="15" spans="1:7" ht="45" x14ac:dyDescent="0.25">
      <c r="A15" s="1" t="s">
        <v>120</v>
      </c>
      <c r="B15" s="1" t="s">
        <v>50</v>
      </c>
      <c r="C15" s="1" t="s">
        <v>106</v>
      </c>
      <c r="D15" s="3">
        <v>2024</v>
      </c>
      <c r="E15" s="3" t="s">
        <v>11</v>
      </c>
      <c r="F15" s="6">
        <f>0.306*1.25</f>
        <v>0.38250000000000001</v>
      </c>
      <c r="G15" s="3"/>
    </row>
    <row r="16" spans="1:7" ht="45" x14ac:dyDescent="0.25">
      <c r="A16" t="s">
        <v>38</v>
      </c>
      <c r="B16" s="1" t="s">
        <v>50</v>
      </c>
      <c r="C16" s="1" t="s">
        <v>121</v>
      </c>
      <c r="D16" s="3">
        <v>2022</v>
      </c>
      <c r="E16" s="3" t="s">
        <v>11</v>
      </c>
      <c r="F16" s="6">
        <f>122/G16</f>
        <v>0.23921568627450981</v>
      </c>
      <c r="G16" s="3">
        <v>510</v>
      </c>
    </row>
    <row r="17" spans="1:8" ht="49.5" customHeight="1" x14ac:dyDescent="0.25">
      <c r="A17" t="s">
        <v>38</v>
      </c>
      <c r="B17" s="1" t="s">
        <v>50</v>
      </c>
      <c r="C17" s="1" t="s">
        <v>122</v>
      </c>
      <c r="D17" s="3">
        <v>2023</v>
      </c>
      <c r="E17" s="3" t="s">
        <v>11</v>
      </c>
      <c r="F17" s="6">
        <f>((-829+550*0.875*0.5*44/12)+13.8+284)/G17</f>
        <v>0.63834848484848483</v>
      </c>
      <c r="G17" s="3">
        <v>550</v>
      </c>
    </row>
    <row r="18" spans="1:8" ht="45" x14ac:dyDescent="0.25">
      <c r="A18" s="1" t="s">
        <v>136</v>
      </c>
      <c r="B18" s="1" t="s">
        <v>127</v>
      </c>
      <c r="C18" s="1" t="s">
        <v>129</v>
      </c>
      <c r="D18" s="3">
        <v>2024</v>
      </c>
      <c r="E18" s="3" t="s">
        <v>11</v>
      </c>
      <c r="F18" s="3">
        <f>0.0735</f>
        <v>7.3499999999999996E-2</v>
      </c>
      <c r="G18" s="3">
        <v>455</v>
      </c>
      <c r="H18" s="13"/>
    </row>
    <row r="19" spans="1:8" x14ac:dyDescent="0.25">
      <c r="C19" s="1"/>
      <c r="D19" s="3"/>
      <c r="E19" s="3"/>
      <c r="F19" s="3"/>
      <c r="G19" s="3"/>
    </row>
    <row r="20" spans="1:8" x14ac:dyDescent="0.25">
      <c r="C20" s="1"/>
      <c r="D20" s="3"/>
      <c r="E20" s="3"/>
      <c r="F20" s="3"/>
      <c r="G20" s="3"/>
    </row>
  </sheetData>
  <conditionalFormatting sqref="F3:F4">
    <cfRule type="cellIs" dxfId="2" priority="1" operator="lessThan">
      <formula>0.000000000101</formula>
    </cfRule>
    <cfRule type="cellIs" dxfId="1" priority="2" operator="lessThan">
      <formula>0</formula>
    </cfRule>
    <cfRule type="cellIs" dxfId="0" priority="3" operator="equal">
      <formula>0</formula>
    </cfRule>
  </conditionalFormatting>
  <pageMargins left="0.70866141732283472" right="0.70866141732283472" top="0.74803149606299213" bottom="0.74803149606299213" header="0.31496062992125984" footer="0.31496062992125984"/>
  <pageSetup paperSize="9" scale="64" orientation="portrait" r:id="rId1"/>
  <headerFooter>
    <oddHeader>&amp;F</oddHeader>
    <oddFooter>&amp;L&amp;A&amp;C&amp;P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E2D5F-3317-42A5-AA46-E594C9490CBF}">
  <dimension ref="A1:AW229"/>
  <sheetViews>
    <sheetView topLeftCell="X134" workbookViewId="0">
      <selection activeCell="A165" sqref="A165:XFD165"/>
    </sheetView>
  </sheetViews>
  <sheetFormatPr defaultRowHeight="15" x14ac:dyDescent="0.25"/>
  <cols>
    <col min="1" max="1" width="11.7109375" style="14" customWidth="1"/>
    <col min="2" max="2" width="53.85546875" style="14" customWidth="1"/>
    <col min="3" max="3" width="21.42578125" style="14" customWidth="1"/>
    <col min="4" max="4" width="9.5703125" style="14" customWidth="1"/>
    <col min="5" max="5" width="13.42578125" style="14" customWidth="1"/>
    <col min="6" max="6" width="48.7109375" style="14" customWidth="1"/>
    <col min="7" max="7" width="40.28515625" style="14" customWidth="1"/>
    <col min="8" max="8" width="55.28515625" style="14" customWidth="1"/>
    <col min="9" max="9" width="25.140625" style="14" customWidth="1"/>
    <col min="10" max="10" width="59" style="14" customWidth="1"/>
    <col min="11" max="11" width="50.5703125" style="14" customWidth="1"/>
    <col min="12" max="12" width="35.28515625" style="14" customWidth="1"/>
    <col min="13" max="13" width="22.28515625" style="14" customWidth="1"/>
    <col min="14" max="14" width="21.28515625" style="14" customWidth="1"/>
    <col min="15" max="15" width="18.7109375" style="14" customWidth="1"/>
    <col min="16" max="16" width="27.140625" style="14" customWidth="1"/>
    <col min="17" max="17" width="23.42578125" style="14" customWidth="1"/>
    <col min="18" max="18" width="9.140625" style="14"/>
    <col min="19" max="19" width="24.28515625" style="14" customWidth="1"/>
    <col min="20" max="20" width="26.85546875" style="14" customWidth="1"/>
    <col min="21" max="21" width="49.28515625" style="14" customWidth="1"/>
    <col min="22" max="22" width="441.28515625" style="14" customWidth="1"/>
    <col min="23" max="23" width="620.28515625" style="14" customWidth="1"/>
    <col min="24" max="24" width="1045.28515625" style="14" customWidth="1"/>
    <col min="25" max="25" width="580.7109375" style="14" customWidth="1"/>
    <col min="26" max="26" width="186.140625" style="14" customWidth="1"/>
    <col min="27" max="27" width="370.5703125" style="14" customWidth="1"/>
    <col min="28" max="28" width="273.140625" style="14" customWidth="1"/>
    <col min="29" max="29" width="293.85546875" style="14" customWidth="1"/>
    <col min="30" max="30" width="573.28515625" style="14" customWidth="1"/>
    <col min="31" max="31" width="28.28515625" style="14" customWidth="1"/>
    <col min="32" max="32" width="23.28515625" style="14" customWidth="1"/>
    <col min="33" max="33" width="27.85546875" style="14" customWidth="1"/>
    <col min="34" max="34" width="26.7109375" style="14" customWidth="1"/>
    <col min="35" max="35" width="37.28515625" style="14" customWidth="1"/>
    <col min="36" max="36" width="32.42578125" style="14" customWidth="1"/>
    <col min="37" max="37" width="37" style="14" customWidth="1"/>
    <col min="38" max="38" width="35.7109375" style="14" customWidth="1"/>
    <col min="39" max="39" width="34" style="14" customWidth="1"/>
    <col min="40" max="40" width="29.140625" style="14" customWidth="1"/>
    <col min="41" max="41" width="33.7109375" style="14" customWidth="1"/>
    <col min="42" max="42" width="32.42578125" style="14" customWidth="1"/>
    <col min="43" max="43" width="40.42578125" style="14" customWidth="1"/>
    <col min="44" max="44" width="35.5703125" style="14" customWidth="1"/>
    <col min="45" max="45" width="40.28515625" style="14" customWidth="1"/>
    <col min="46" max="46" width="39" style="14" customWidth="1"/>
    <col min="47" max="47" width="63.140625" style="14" customWidth="1"/>
    <col min="48" max="48" width="58.28515625" style="14" customWidth="1"/>
    <col min="49" max="49" width="62.7109375" style="14" customWidth="1"/>
    <col min="50" max="50" width="61.5703125" style="14" customWidth="1"/>
    <col min="51" max="16384" width="9.140625" style="14"/>
  </cols>
  <sheetData>
    <row r="1" spans="1:49" x14ac:dyDescent="0.25">
      <c r="A1" s="14" t="s">
        <v>1461</v>
      </c>
      <c r="B1" s="14" t="s">
        <v>1460</v>
      </c>
      <c r="C1" s="14" t="s">
        <v>1459</v>
      </c>
      <c r="D1" s="14" t="s">
        <v>1458</v>
      </c>
      <c r="E1" s="14" t="s">
        <v>1457</v>
      </c>
      <c r="F1" s="14" t="s">
        <v>1456</v>
      </c>
      <c r="G1" s="14" t="s">
        <v>1455</v>
      </c>
      <c r="H1" s="14" t="s">
        <v>1454</v>
      </c>
      <c r="I1" s="14" t="s">
        <v>1453</v>
      </c>
      <c r="J1" s="14" t="s">
        <v>1452</v>
      </c>
      <c r="K1" s="14" t="s">
        <v>1451</v>
      </c>
      <c r="L1" s="14" t="s">
        <v>1450</v>
      </c>
      <c r="M1" s="14" t="s">
        <v>1449</v>
      </c>
      <c r="N1" s="14" t="s">
        <v>1448</v>
      </c>
      <c r="O1" s="14" t="s">
        <v>1447</v>
      </c>
      <c r="P1" s="14" t="s">
        <v>1446</v>
      </c>
      <c r="Q1" s="14" t="s">
        <v>1445</v>
      </c>
      <c r="R1" s="14" t="s">
        <v>1444</v>
      </c>
      <c r="S1" s="14" t="s">
        <v>1443</v>
      </c>
      <c r="T1" s="14" t="s">
        <v>1442</v>
      </c>
      <c r="U1" s="14" t="s">
        <v>1441</v>
      </c>
      <c r="V1" s="14" t="s">
        <v>1440</v>
      </c>
      <c r="W1" s="14" t="s">
        <v>1439</v>
      </c>
      <c r="X1" s="14" t="s">
        <v>1438</v>
      </c>
      <c r="Y1" s="14" t="s">
        <v>1437</v>
      </c>
      <c r="Z1" s="14" t="s">
        <v>1436</v>
      </c>
      <c r="AA1" s="14" t="s">
        <v>1435</v>
      </c>
      <c r="AB1" s="14" t="s">
        <v>1434</v>
      </c>
      <c r="AC1" s="14" t="s">
        <v>1433</v>
      </c>
      <c r="AD1" s="14" t="s">
        <v>1432</v>
      </c>
      <c r="AE1" s="14" t="s">
        <v>1431</v>
      </c>
      <c r="AF1" s="14" t="s">
        <v>1430</v>
      </c>
      <c r="AG1" s="14" t="s">
        <v>1429</v>
      </c>
      <c r="AH1" s="14" t="s">
        <v>1428</v>
      </c>
      <c r="AI1" s="14" t="s">
        <v>1427</v>
      </c>
      <c r="AJ1" s="14" t="s">
        <v>1426</v>
      </c>
      <c r="AK1" s="14" t="s">
        <v>1425</v>
      </c>
      <c r="AL1" s="14" t="s">
        <v>1424</v>
      </c>
      <c r="AM1" s="14" t="s">
        <v>1423</v>
      </c>
      <c r="AN1" s="14" t="s">
        <v>1422</v>
      </c>
      <c r="AO1" s="14" t="s">
        <v>1421</v>
      </c>
      <c r="AP1" s="14" t="s">
        <v>1420</v>
      </c>
      <c r="AQ1" s="14" t="s">
        <v>1419</v>
      </c>
      <c r="AR1" s="14" t="s">
        <v>1418</v>
      </c>
      <c r="AS1" s="14" t="s">
        <v>1417</v>
      </c>
      <c r="AT1" s="14" t="s">
        <v>1416</v>
      </c>
      <c r="AU1" s="14" t="s">
        <v>1415</v>
      </c>
      <c r="AV1" s="14" t="s">
        <v>1414</v>
      </c>
      <c r="AW1" s="14" t="s">
        <v>1413</v>
      </c>
    </row>
    <row r="2" spans="1:49" x14ac:dyDescent="0.25">
      <c r="A2" s="14">
        <v>6000000000</v>
      </c>
      <c r="B2" s="14" t="s">
        <v>1412</v>
      </c>
      <c r="C2" s="14" t="s">
        <v>369</v>
      </c>
      <c r="D2" s="14" t="s">
        <v>160</v>
      </c>
      <c r="E2" s="16">
        <v>45638.406941805602</v>
      </c>
      <c r="F2" s="14">
        <v>0.48799999999999999</v>
      </c>
      <c r="G2" s="14">
        <v>4.87E-2</v>
      </c>
      <c r="H2" s="14">
        <v>5.3600000000000002E-2</v>
      </c>
      <c r="I2" s="14" t="s">
        <v>222</v>
      </c>
      <c r="J2" s="14">
        <v>0.39</v>
      </c>
      <c r="L2" s="14">
        <v>1.25</v>
      </c>
      <c r="M2" s="14">
        <v>1.1000000000000001</v>
      </c>
      <c r="N2" s="14" t="s">
        <v>221</v>
      </c>
      <c r="O2" s="15">
        <v>700</v>
      </c>
      <c r="P2" s="14" t="s">
        <v>220</v>
      </c>
      <c r="Q2" s="15">
        <v>0.42</v>
      </c>
      <c r="R2" s="14" t="s">
        <v>1411</v>
      </c>
      <c r="S2" s="14" t="s">
        <v>1410</v>
      </c>
      <c r="T2" s="14" t="s">
        <v>1409</v>
      </c>
      <c r="U2" s="14" t="s">
        <v>1408</v>
      </c>
      <c r="V2" s="14" t="s">
        <v>1407</v>
      </c>
      <c r="W2" s="14" t="s">
        <v>1406</v>
      </c>
      <c r="X2" s="14" t="s">
        <v>1405</v>
      </c>
      <c r="Y2" s="14" t="s">
        <v>348</v>
      </c>
      <c r="Z2" s="14" t="s">
        <v>1285</v>
      </c>
      <c r="AA2" s="14" t="s">
        <v>1404</v>
      </c>
      <c r="AB2" s="14" t="s">
        <v>1403</v>
      </c>
      <c r="AC2" s="14" t="s">
        <v>1402</v>
      </c>
      <c r="AD2" s="14" t="s">
        <v>228</v>
      </c>
      <c r="AE2" s="14" t="s">
        <v>206</v>
      </c>
      <c r="AF2" s="14" t="s">
        <v>227</v>
      </c>
      <c r="AG2" s="14">
        <v>2.5</v>
      </c>
      <c r="AH2" s="14" t="s">
        <v>149</v>
      </c>
      <c r="AI2" s="14" t="s">
        <v>149</v>
      </c>
      <c r="AJ2" s="14" t="s">
        <v>148</v>
      </c>
      <c r="AK2" s="14">
        <v>0</v>
      </c>
      <c r="AL2" s="14" t="s">
        <v>149</v>
      </c>
      <c r="AM2" s="14" t="s">
        <v>149</v>
      </c>
      <c r="AN2" s="14" t="s">
        <v>148</v>
      </c>
      <c r="AO2" s="14">
        <v>0</v>
      </c>
      <c r="AP2" s="14" t="s">
        <v>226</v>
      </c>
      <c r="AQ2" s="14" t="s">
        <v>206</v>
      </c>
      <c r="AR2" s="14" t="s">
        <v>343</v>
      </c>
      <c r="AS2" s="14">
        <v>1</v>
      </c>
      <c r="AT2" s="14" t="s">
        <v>149</v>
      </c>
      <c r="AU2" s="14" t="s">
        <v>149</v>
      </c>
      <c r="AV2" s="14" t="s">
        <v>148</v>
      </c>
      <c r="AW2" s="14">
        <v>0</v>
      </c>
    </row>
    <row r="3" spans="1:49" x14ac:dyDescent="0.25">
      <c r="A3" s="14">
        <v>6000000001</v>
      </c>
      <c r="B3" s="14" t="s">
        <v>1401</v>
      </c>
      <c r="C3" s="14" t="s">
        <v>241</v>
      </c>
      <c r="D3" s="14" t="s">
        <v>160</v>
      </c>
      <c r="E3" s="16">
        <v>45638.4149961574</v>
      </c>
      <c r="F3" s="14">
        <v>1.1100000000000001</v>
      </c>
      <c r="G3" s="14">
        <v>3.4799999999999998E-2</v>
      </c>
      <c r="H3" s="14">
        <v>8.0299999999999996E-2</v>
      </c>
      <c r="I3" s="14" t="s">
        <v>222</v>
      </c>
      <c r="J3" s="14">
        <v>0.89</v>
      </c>
      <c r="L3" s="14">
        <v>1.25</v>
      </c>
      <c r="M3" s="14">
        <v>1.07</v>
      </c>
      <c r="N3" s="14" t="s">
        <v>221</v>
      </c>
      <c r="O3" s="15">
        <v>18.7</v>
      </c>
      <c r="P3" s="14" t="s">
        <v>220</v>
      </c>
      <c r="Q3" s="15">
        <v>0</v>
      </c>
      <c r="R3" s="14" t="s">
        <v>257</v>
      </c>
      <c r="S3" s="14" t="s">
        <v>895</v>
      </c>
      <c r="T3" s="14" t="s">
        <v>894</v>
      </c>
      <c r="U3" s="14" t="s">
        <v>1385</v>
      </c>
      <c r="V3" s="14" t="s">
        <v>1400</v>
      </c>
      <c r="W3" s="14" t="s">
        <v>1399</v>
      </c>
      <c r="X3" s="14" t="s">
        <v>1377</v>
      </c>
      <c r="Y3" s="14" t="s">
        <v>795</v>
      </c>
      <c r="Z3" s="14" t="s">
        <v>1376</v>
      </c>
      <c r="AA3" s="14" t="s">
        <v>231</v>
      </c>
      <c r="AB3" s="14" t="s">
        <v>291</v>
      </c>
      <c r="AC3" s="14" t="s">
        <v>1398</v>
      </c>
      <c r="AD3" s="14" t="s">
        <v>228</v>
      </c>
      <c r="AE3" s="14" t="s">
        <v>206</v>
      </c>
      <c r="AF3" s="14" t="s">
        <v>227</v>
      </c>
      <c r="AG3" s="14">
        <v>2.5</v>
      </c>
      <c r="AH3" s="14" t="s">
        <v>149</v>
      </c>
      <c r="AI3" s="14" t="s">
        <v>149</v>
      </c>
      <c r="AJ3" s="14" t="s">
        <v>148</v>
      </c>
      <c r="AK3" s="14">
        <v>0</v>
      </c>
      <c r="AL3" s="14" t="s">
        <v>149</v>
      </c>
      <c r="AM3" s="14" t="s">
        <v>149</v>
      </c>
      <c r="AN3" s="14" t="s">
        <v>148</v>
      </c>
      <c r="AO3" s="14">
        <v>0</v>
      </c>
      <c r="AP3" s="14" t="s">
        <v>226</v>
      </c>
      <c r="AQ3" s="14" t="s">
        <v>206</v>
      </c>
      <c r="AR3" s="14" t="s">
        <v>515</v>
      </c>
      <c r="AS3" s="14">
        <v>1</v>
      </c>
      <c r="AT3" s="14" t="s">
        <v>149</v>
      </c>
      <c r="AU3" s="14" t="s">
        <v>149</v>
      </c>
      <c r="AV3" s="14" t="s">
        <v>148</v>
      </c>
      <c r="AW3" s="14">
        <v>0</v>
      </c>
    </row>
    <row r="4" spans="1:49" x14ac:dyDescent="0.25">
      <c r="A4" s="14">
        <v>6000000002</v>
      </c>
      <c r="B4" s="14" t="s">
        <v>1397</v>
      </c>
      <c r="C4" s="14" t="s">
        <v>241</v>
      </c>
      <c r="D4" s="14" t="s">
        <v>160</v>
      </c>
      <c r="E4" s="16">
        <v>45638.417613194397</v>
      </c>
      <c r="F4" s="14">
        <v>1.08</v>
      </c>
      <c r="G4" s="14">
        <v>3.4799999999999998E-2</v>
      </c>
      <c r="H4" s="14">
        <v>7.7700000000000005E-2</v>
      </c>
      <c r="I4" s="14" t="s">
        <v>222</v>
      </c>
      <c r="J4" s="14">
        <v>0.86</v>
      </c>
      <c r="L4" s="14">
        <v>1.25</v>
      </c>
      <c r="M4" s="14">
        <v>1.07</v>
      </c>
      <c r="N4" s="14" t="s">
        <v>221</v>
      </c>
      <c r="O4" s="15">
        <v>55</v>
      </c>
      <c r="P4" s="14" t="s">
        <v>220</v>
      </c>
      <c r="Q4" s="15">
        <v>0</v>
      </c>
      <c r="R4" s="14" t="s">
        <v>257</v>
      </c>
      <c r="S4" s="14" t="s">
        <v>895</v>
      </c>
      <c r="T4" s="14" t="s">
        <v>894</v>
      </c>
      <c r="U4" s="14" t="s">
        <v>1385</v>
      </c>
      <c r="V4" s="14" t="s">
        <v>1396</v>
      </c>
      <c r="W4" s="14" t="s">
        <v>1395</v>
      </c>
      <c r="X4" s="14" t="s">
        <v>1377</v>
      </c>
      <c r="Y4" s="14" t="s">
        <v>795</v>
      </c>
      <c r="Z4" s="14" t="s">
        <v>1376</v>
      </c>
      <c r="AA4" s="14" t="s">
        <v>231</v>
      </c>
      <c r="AB4" s="14" t="s">
        <v>1375</v>
      </c>
      <c r="AC4" s="14" t="s">
        <v>1394</v>
      </c>
      <c r="AD4" s="14" t="s">
        <v>228</v>
      </c>
      <c r="AE4" s="14" t="s">
        <v>206</v>
      </c>
      <c r="AF4" s="14" t="s">
        <v>227</v>
      </c>
      <c r="AG4" s="14">
        <v>2.5</v>
      </c>
      <c r="AH4" s="14" t="s">
        <v>149</v>
      </c>
      <c r="AI4" s="14" t="s">
        <v>149</v>
      </c>
      <c r="AJ4" s="14" t="s">
        <v>148</v>
      </c>
      <c r="AK4" s="14">
        <v>0</v>
      </c>
      <c r="AL4" s="14" t="s">
        <v>149</v>
      </c>
      <c r="AM4" s="14" t="s">
        <v>149</v>
      </c>
      <c r="AN4" s="14" t="s">
        <v>148</v>
      </c>
      <c r="AO4" s="14">
        <v>0</v>
      </c>
      <c r="AP4" s="14" t="s">
        <v>226</v>
      </c>
      <c r="AQ4" s="14" t="s">
        <v>206</v>
      </c>
      <c r="AR4" s="14" t="s">
        <v>515</v>
      </c>
      <c r="AS4" s="14">
        <v>1</v>
      </c>
      <c r="AT4" s="14" t="s">
        <v>149</v>
      </c>
      <c r="AU4" s="14" t="s">
        <v>149</v>
      </c>
      <c r="AV4" s="14" t="s">
        <v>148</v>
      </c>
      <c r="AW4" s="14">
        <v>0</v>
      </c>
    </row>
    <row r="5" spans="1:49" x14ac:dyDescent="0.25">
      <c r="A5" s="14">
        <v>6000000003</v>
      </c>
      <c r="B5" s="14" t="s">
        <v>1393</v>
      </c>
      <c r="C5" s="14" t="s">
        <v>241</v>
      </c>
      <c r="D5" s="14" t="s">
        <v>160</v>
      </c>
      <c r="E5" s="16">
        <v>45638.419954594901</v>
      </c>
      <c r="F5" s="14">
        <v>1.2</v>
      </c>
      <c r="G5" s="14">
        <v>3.4799999999999998E-2</v>
      </c>
      <c r="H5" s="14">
        <v>1.23E-2</v>
      </c>
      <c r="I5" s="14" t="s">
        <v>222</v>
      </c>
      <c r="J5" s="14">
        <v>0.96</v>
      </c>
      <c r="L5" s="14">
        <v>1.25</v>
      </c>
      <c r="M5" s="14">
        <v>1.01</v>
      </c>
      <c r="N5" s="14" t="s">
        <v>221</v>
      </c>
      <c r="O5" s="15">
        <v>30</v>
      </c>
      <c r="P5" s="14" t="s">
        <v>220</v>
      </c>
      <c r="Q5" s="15">
        <v>0</v>
      </c>
      <c r="R5" s="14" t="s">
        <v>257</v>
      </c>
      <c r="S5" s="14" t="s">
        <v>895</v>
      </c>
      <c r="T5" s="14" t="s">
        <v>894</v>
      </c>
      <c r="U5" s="14" t="s">
        <v>1392</v>
      </c>
      <c r="V5" s="14" t="s">
        <v>1391</v>
      </c>
      <c r="W5" s="14" t="s">
        <v>1383</v>
      </c>
      <c r="X5" s="14" t="s">
        <v>1377</v>
      </c>
      <c r="Y5" s="14" t="s">
        <v>795</v>
      </c>
      <c r="Z5" s="14" t="s">
        <v>1376</v>
      </c>
      <c r="AA5" s="14" t="s">
        <v>231</v>
      </c>
      <c r="AB5" s="14" t="s">
        <v>1375</v>
      </c>
      <c r="AC5" s="14" t="s">
        <v>1390</v>
      </c>
      <c r="AD5" s="14" t="s">
        <v>228</v>
      </c>
      <c r="AE5" s="14" t="s">
        <v>206</v>
      </c>
      <c r="AF5" s="14" t="s">
        <v>227</v>
      </c>
      <c r="AG5" s="14">
        <v>2.5</v>
      </c>
      <c r="AH5" s="14" t="s">
        <v>149</v>
      </c>
      <c r="AI5" s="14" t="s">
        <v>149</v>
      </c>
      <c r="AJ5" s="14" t="s">
        <v>148</v>
      </c>
      <c r="AK5" s="14">
        <v>0</v>
      </c>
      <c r="AL5" s="14" t="s">
        <v>149</v>
      </c>
      <c r="AM5" s="14" t="s">
        <v>149</v>
      </c>
      <c r="AN5" s="14" t="s">
        <v>148</v>
      </c>
      <c r="AO5" s="14">
        <v>0</v>
      </c>
      <c r="AP5" s="14" t="s">
        <v>226</v>
      </c>
      <c r="AQ5" s="14" t="s">
        <v>206</v>
      </c>
      <c r="AR5" s="14" t="s">
        <v>515</v>
      </c>
      <c r="AS5" s="14">
        <v>1</v>
      </c>
      <c r="AT5" s="14" t="s">
        <v>149</v>
      </c>
      <c r="AU5" s="14" t="s">
        <v>149</v>
      </c>
      <c r="AV5" s="14" t="s">
        <v>148</v>
      </c>
      <c r="AW5" s="14">
        <v>0</v>
      </c>
    </row>
    <row r="6" spans="1:49" x14ac:dyDescent="0.25">
      <c r="A6" s="14">
        <v>6000000004</v>
      </c>
      <c r="B6" s="14" t="s">
        <v>1389</v>
      </c>
      <c r="C6" s="14" t="s">
        <v>241</v>
      </c>
      <c r="D6" s="14" t="s">
        <v>160</v>
      </c>
      <c r="E6" s="16">
        <v>45638.420564201399</v>
      </c>
      <c r="F6" s="14">
        <v>1.1299999999999999</v>
      </c>
      <c r="G6" s="14">
        <v>3.4799999999999998E-2</v>
      </c>
      <c r="H6" s="14">
        <v>1.1599999999999999E-2</v>
      </c>
      <c r="I6" s="14" t="s">
        <v>222</v>
      </c>
      <c r="J6" s="14">
        <v>0.9</v>
      </c>
      <c r="L6" s="14">
        <v>1.25</v>
      </c>
      <c r="M6" s="14">
        <v>1.01</v>
      </c>
      <c r="N6" s="14" t="s">
        <v>221</v>
      </c>
      <c r="O6" s="15">
        <v>26</v>
      </c>
      <c r="P6" s="14" t="s">
        <v>220</v>
      </c>
      <c r="Q6" s="15">
        <v>0</v>
      </c>
      <c r="R6" s="14" t="s">
        <v>257</v>
      </c>
      <c r="S6" s="14" t="s">
        <v>895</v>
      </c>
      <c r="T6" s="14" t="s">
        <v>894</v>
      </c>
      <c r="U6" s="14" t="s">
        <v>1385</v>
      </c>
      <c r="V6" s="14" t="s">
        <v>1388</v>
      </c>
      <c r="W6" s="14" t="s">
        <v>1383</v>
      </c>
      <c r="X6" s="14" t="s">
        <v>1377</v>
      </c>
      <c r="Y6" s="14" t="s">
        <v>795</v>
      </c>
      <c r="Z6" s="14" t="s">
        <v>1376</v>
      </c>
      <c r="AA6" s="14" t="s">
        <v>231</v>
      </c>
      <c r="AB6" s="14" t="s">
        <v>1375</v>
      </c>
      <c r="AC6" s="14" t="s">
        <v>1387</v>
      </c>
      <c r="AD6" s="14" t="s">
        <v>228</v>
      </c>
      <c r="AE6" s="14" t="s">
        <v>206</v>
      </c>
      <c r="AF6" s="14" t="s">
        <v>227</v>
      </c>
      <c r="AG6" s="14">
        <v>2.5</v>
      </c>
      <c r="AH6" s="14" t="s">
        <v>149</v>
      </c>
      <c r="AI6" s="14" t="s">
        <v>149</v>
      </c>
      <c r="AJ6" s="14" t="s">
        <v>148</v>
      </c>
      <c r="AK6" s="14">
        <v>0</v>
      </c>
      <c r="AL6" s="14" t="s">
        <v>149</v>
      </c>
      <c r="AM6" s="14" t="s">
        <v>149</v>
      </c>
      <c r="AN6" s="14" t="s">
        <v>148</v>
      </c>
      <c r="AO6" s="14">
        <v>0</v>
      </c>
      <c r="AP6" s="14" t="s">
        <v>226</v>
      </c>
      <c r="AQ6" s="14" t="s">
        <v>206</v>
      </c>
      <c r="AR6" s="14" t="s">
        <v>515</v>
      </c>
      <c r="AS6" s="14">
        <v>1</v>
      </c>
      <c r="AT6" s="14" t="s">
        <v>149</v>
      </c>
      <c r="AU6" s="14" t="s">
        <v>149</v>
      </c>
      <c r="AV6" s="14" t="s">
        <v>148</v>
      </c>
      <c r="AW6" s="14">
        <v>0</v>
      </c>
    </row>
    <row r="7" spans="1:49" x14ac:dyDescent="0.25">
      <c r="A7" s="14">
        <v>6000000005</v>
      </c>
      <c r="B7" s="14" t="s">
        <v>1386</v>
      </c>
      <c r="C7" s="14" t="s">
        <v>241</v>
      </c>
      <c r="D7" s="14" t="s">
        <v>160</v>
      </c>
      <c r="E7" s="16">
        <v>45638.421063900503</v>
      </c>
      <c r="F7" s="14">
        <v>1.1299999999999999</v>
      </c>
      <c r="G7" s="14">
        <v>3.4799999999999998E-2</v>
      </c>
      <c r="H7" s="14">
        <v>1.1599999999999999E-2</v>
      </c>
      <c r="I7" s="14" t="s">
        <v>222</v>
      </c>
      <c r="J7" s="14">
        <v>0.9</v>
      </c>
      <c r="L7" s="14">
        <v>1.25</v>
      </c>
      <c r="M7" s="14">
        <v>1.01</v>
      </c>
      <c r="N7" s="14" t="s">
        <v>221</v>
      </c>
      <c r="O7" s="15">
        <v>15</v>
      </c>
      <c r="P7" s="14" t="s">
        <v>220</v>
      </c>
      <c r="Q7" s="15">
        <v>0</v>
      </c>
      <c r="R7" s="14" t="s">
        <v>257</v>
      </c>
      <c r="S7" s="14" t="s">
        <v>895</v>
      </c>
      <c r="T7" s="14" t="s">
        <v>894</v>
      </c>
      <c r="U7" s="14" t="s">
        <v>1385</v>
      </c>
      <c r="V7" s="14" t="s">
        <v>1384</v>
      </c>
      <c r="W7" s="14" t="s">
        <v>1383</v>
      </c>
      <c r="X7" s="14" t="s">
        <v>1377</v>
      </c>
      <c r="Y7" s="14" t="s">
        <v>795</v>
      </c>
      <c r="Z7" s="14" t="s">
        <v>1376</v>
      </c>
      <c r="AA7" s="14" t="s">
        <v>231</v>
      </c>
      <c r="AB7" s="14" t="s">
        <v>1375</v>
      </c>
      <c r="AC7" s="14" t="s">
        <v>1382</v>
      </c>
      <c r="AD7" s="14" t="s">
        <v>228</v>
      </c>
      <c r="AE7" s="14" t="s">
        <v>206</v>
      </c>
      <c r="AF7" s="14" t="s">
        <v>227</v>
      </c>
      <c r="AG7" s="14">
        <v>2.5</v>
      </c>
      <c r="AH7" s="14" t="s">
        <v>149</v>
      </c>
      <c r="AI7" s="14" t="s">
        <v>149</v>
      </c>
      <c r="AJ7" s="14" t="s">
        <v>148</v>
      </c>
      <c r="AK7" s="14">
        <v>0</v>
      </c>
      <c r="AL7" s="14" t="s">
        <v>149</v>
      </c>
      <c r="AM7" s="14" t="s">
        <v>149</v>
      </c>
      <c r="AN7" s="14" t="s">
        <v>148</v>
      </c>
      <c r="AO7" s="14">
        <v>0</v>
      </c>
      <c r="AP7" s="14" t="s">
        <v>226</v>
      </c>
      <c r="AQ7" s="14" t="s">
        <v>206</v>
      </c>
      <c r="AR7" s="14" t="s">
        <v>515</v>
      </c>
      <c r="AS7" s="14">
        <v>1</v>
      </c>
      <c r="AT7" s="14" t="s">
        <v>149</v>
      </c>
      <c r="AU7" s="14" t="s">
        <v>149</v>
      </c>
      <c r="AV7" s="14" t="s">
        <v>148</v>
      </c>
      <c r="AW7" s="14">
        <v>0</v>
      </c>
    </row>
    <row r="8" spans="1:49" x14ac:dyDescent="0.25">
      <c r="A8" s="14">
        <v>6000000006</v>
      </c>
      <c r="B8" s="14" t="s">
        <v>1381</v>
      </c>
      <c r="C8" s="14" t="s">
        <v>241</v>
      </c>
      <c r="D8" s="14" t="s">
        <v>160</v>
      </c>
      <c r="E8" s="16">
        <v>45638.423367326403</v>
      </c>
      <c r="F8" s="14">
        <v>1.49</v>
      </c>
      <c r="G8" s="14">
        <v>3.4799999999999998E-2</v>
      </c>
      <c r="H8" s="14">
        <v>0.107</v>
      </c>
      <c r="I8" s="14" t="s">
        <v>222</v>
      </c>
      <c r="J8" s="14">
        <v>1.19</v>
      </c>
      <c r="L8" s="14">
        <v>1.25</v>
      </c>
      <c r="M8" s="14">
        <v>1.07</v>
      </c>
      <c r="N8" s="14" t="s">
        <v>221</v>
      </c>
      <c r="O8" s="15">
        <v>14</v>
      </c>
      <c r="P8" s="14" t="s">
        <v>220</v>
      </c>
      <c r="Q8" s="15">
        <v>0</v>
      </c>
      <c r="R8" s="14" t="s">
        <v>257</v>
      </c>
      <c r="S8" s="14" t="s">
        <v>895</v>
      </c>
      <c r="T8" s="14" t="s">
        <v>894</v>
      </c>
      <c r="U8" s="14" t="s">
        <v>1380</v>
      </c>
      <c r="V8" s="14" t="s">
        <v>1379</v>
      </c>
      <c r="W8" s="14" t="s">
        <v>1378</v>
      </c>
      <c r="X8" s="14" t="s">
        <v>1377</v>
      </c>
      <c r="Y8" s="14" t="s">
        <v>795</v>
      </c>
      <c r="Z8" s="14" t="s">
        <v>1376</v>
      </c>
      <c r="AA8" s="14" t="s">
        <v>231</v>
      </c>
      <c r="AB8" s="14" t="s">
        <v>1375</v>
      </c>
      <c r="AC8" s="14" t="s">
        <v>1374</v>
      </c>
      <c r="AD8" s="14" t="s">
        <v>228</v>
      </c>
      <c r="AE8" s="14" t="s">
        <v>206</v>
      </c>
      <c r="AF8" s="14" t="s">
        <v>227</v>
      </c>
      <c r="AG8" s="14">
        <v>2.5</v>
      </c>
      <c r="AH8" s="14" t="s">
        <v>149</v>
      </c>
      <c r="AI8" s="14" t="s">
        <v>149</v>
      </c>
      <c r="AJ8" s="14" t="s">
        <v>148</v>
      </c>
      <c r="AK8" s="14">
        <v>0</v>
      </c>
      <c r="AL8" s="14" t="s">
        <v>149</v>
      </c>
      <c r="AM8" s="14" t="s">
        <v>149</v>
      </c>
      <c r="AN8" s="14" t="s">
        <v>148</v>
      </c>
      <c r="AO8" s="14">
        <v>0</v>
      </c>
      <c r="AP8" s="14" t="s">
        <v>226</v>
      </c>
      <c r="AQ8" s="14" t="s">
        <v>206</v>
      </c>
      <c r="AR8" s="14" t="s">
        <v>515</v>
      </c>
      <c r="AS8" s="14">
        <v>1</v>
      </c>
      <c r="AT8" s="14" t="s">
        <v>149</v>
      </c>
      <c r="AU8" s="14" t="s">
        <v>149</v>
      </c>
      <c r="AV8" s="14" t="s">
        <v>148</v>
      </c>
      <c r="AW8" s="14">
        <v>0</v>
      </c>
    </row>
    <row r="9" spans="1:49" x14ac:dyDescent="0.25">
      <c r="A9" s="14">
        <v>6000000007</v>
      </c>
      <c r="B9" s="14" t="s">
        <v>1373</v>
      </c>
      <c r="C9" s="14" t="s">
        <v>548</v>
      </c>
      <c r="D9" s="14" t="s">
        <v>160</v>
      </c>
      <c r="E9" s="16">
        <v>45638.424144594901</v>
      </c>
      <c r="F9" s="14">
        <v>0.08</v>
      </c>
      <c r="G9" s="14">
        <v>1.7399999999999999E-2</v>
      </c>
      <c r="H9" s="14">
        <v>9.7400000000000004E-3</v>
      </c>
      <c r="I9" s="14" t="s">
        <v>222</v>
      </c>
      <c r="J9" s="14">
        <v>6.4000000000000001E-2</v>
      </c>
      <c r="L9" s="14">
        <v>1.25</v>
      </c>
      <c r="M9" s="14">
        <v>1.1000000000000001</v>
      </c>
      <c r="N9" s="14" t="s">
        <v>221</v>
      </c>
      <c r="O9" s="15">
        <v>455</v>
      </c>
      <c r="P9" s="14" t="s">
        <v>220</v>
      </c>
      <c r="Q9" s="15">
        <v>0.43</v>
      </c>
      <c r="S9" s="14" t="s">
        <v>547</v>
      </c>
      <c r="T9" s="14" t="s">
        <v>546</v>
      </c>
      <c r="U9" s="14" t="s">
        <v>1372</v>
      </c>
      <c r="V9" s="14" t="s">
        <v>1371</v>
      </c>
      <c r="W9" s="14" t="s">
        <v>1370</v>
      </c>
      <c r="X9" s="14" t="s">
        <v>1369</v>
      </c>
      <c r="Y9" s="14" t="s">
        <v>147</v>
      </c>
      <c r="Z9" s="14" t="s">
        <v>541</v>
      </c>
      <c r="AA9" s="14" t="s">
        <v>1368</v>
      </c>
      <c r="AB9" s="14" t="s">
        <v>1367</v>
      </c>
      <c r="AC9" s="14" t="s">
        <v>538</v>
      </c>
      <c r="AD9" s="14" t="s">
        <v>228</v>
      </c>
      <c r="AE9" s="14" t="s">
        <v>206</v>
      </c>
      <c r="AF9" s="14" t="s">
        <v>227</v>
      </c>
      <c r="AG9" s="14">
        <v>2.5</v>
      </c>
      <c r="AH9" s="14" t="s">
        <v>149</v>
      </c>
      <c r="AI9" s="14" t="s">
        <v>149</v>
      </c>
      <c r="AJ9" s="14" t="s">
        <v>148</v>
      </c>
      <c r="AK9" s="14">
        <v>0</v>
      </c>
      <c r="AL9" s="14" t="s">
        <v>149</v>
      </c>
      <c r="AM9" s="14" t="s">
        <v>149</v>
      </c>
      <c r="AN9" s="14" t="s">
        <v>148</v>
      </c>
      <c r="AO9" s="14">
        <v>0</v>
      </c>
      <c r="AP9" s="14" t="s">
        <v>226</v>
      </c>
      <c r="AQ9" s="14" t="s">
        <v>206</v>
      </c>
      <c r="AR9" s="14" t="s">
        <v>537</v>
      </c>
      <c r="AS9" s="14">
        <v>1</v>
      </c>
      <c r="AT9" s="14" t="s">
        <v>149</v>
      </c>
      <c r="AU9" s="14" t="s">
        <v>149</v>
      </c>
      <c r="AV9" s="14" t="s">
        <v>148</v>
      </c>
      <c r="AW9" s="14">
        <v>0</v>
      </c>
    </row>
    <row r="10" spans="1:49" x14ac:dyDescent="0.25">
      <c r="A10" s="14">
        <v>6000000008</v>
      </c>
      <c r="B10" s="14" t="s">
        <v>1366</v>
      </c>
      <c r="C10" s="14" t="s">
        <v>161</v>
      </c>
      <c r="D10" s="14" t="s">
        <v>160</v>
      </c>
      <c r="E10" s="16">
        <v>44916.435330011598</v>
      </c>
      <c r="I10" s="14" t="s">
        <v>1331</v>
      </c>
      <c r="K10" s="14">
        <v>3.6999999999999998E-2</v>
      </c>
      <c r="O10" s="15"/>
      <c r="P10" s="14" t="s">
        <v>1330</v>
      </c>
      <c r="Q10" s="15">
        <v>0</v>
      </c>
      <c r="R10" s="14" t="s">
        <v>663</v>
      </c>
      <c r="S10" s="14" t="s">
        <v>1365</v>
      </c>
      <c r="T10" s="14" t="s">
        <v>1364</v>
      </c>
      <c r="U10" s="14" t="s">
        <v>1363</v>
      </c>
      <c r="V10" s="14" t="s">
        <v>1362</v>
      </c>
      <c r="W10" s="14" t="s">
        <v>1361</v>
      </c>
      <c r="X10" s="14" t="s">
        <v>1360</v>
      </c>
      <c r="Y10" s="14" t="s">
        <v>664</v>
      </c>
      <c r="Z10" s="14" t="s">
        <v>664</v>
      </c>
      <c r="AA10" s="14" t="s">
        <v>664</v>
      </c>
      <c r="AB10" s="14" t="s">
        <v>1359</v>
      </c>
      <c r="AC10" s="14" t="s">
        <v>1358</v>
      </c>
      <c r="AD10" s="14" t="s">
        <v>149</v>
      </c>
      <c r="AE10" s="14" t="s">
        <v>149</v>
      </c>
      <c r="AF10" s="14" t="s">
        <v>148</v>
      </c>
      <c r="AG10" s="14">
        <v>0</v>
      </c>
      <c r="AH10" s="14" t="s">
        <v>149</v>
      </c>
      <c r="AI10" s="14" t="s">
        <v>149</v>
      </c>
      <c r="AJ10" s="14" t="s">
        <v>148</v>
      </c>
      <c r="AK10" s="14">
        <v>0</v>
      </c>
      <c r="AL10" s="14" t="s">
        <v>149</v>
      </c>
      <c r="AM10" s="14" t="s">
        <v>149</v>
      </c>
      <c r="AN10" s="14" t="s">
        <v>148</v>
      </c>
      <c r="AO10" s="14">
        <v>0</v>
      </c>
      <c r="AP10" s="14" t="s">
        <v>149</v>
      </c>
      <c r="AQ10" s="14" t="s">
        <v>149</v>
      </c>
      <c r="AR10" s="14" t="s">
        <v>148</v>
      </c>
      <c r="AS10" s="14">
        <v>0</v>
      </c>
      <c r="AT10" s="14" t="s">
        <v>149</v>
      </c>
      <c r="AU10" s="14" t="s">
        <v>149</v>
      </c>
      <c r="AV10" s="14" t="s">
        <v>148</v>
      </c>
      <c r="AW10" s="14">
        <v>0</v>
      </c>
    </row>
    <row r="11" spans="1:49" x14ac:dyDescent="0.25">
      <c r="A11" s="14">
        <v>6000000010</v>
      </c>
      <c r="B11" s="14" t="s">
        <v>1357</v>
      </c>
      <c r="C11" s="14" t="s">
        <v>161</v>
      </c>
      <c r="D11" s="14" t="s">
        <v>160</v>
      </c>
      <c r="E11" s="16">
        <v>45646.296035520798</v>
      </c>
      <c r="I11" s="14" t="s">
        <v>159</v>
      </c>
      <c r="K11" s="14">
        <v>6.9500000000000006E-2</v>
      </c>
      <c r="O11" s="15">
        <v>35.4</v>
      </c>
      <c r="P11" s="14" t="s">
        <v>158</v>
      </c>
      <c r="Q11" s="15">
        <v>0</v>
      </c>
      <c r="R11" s="14" t="s">
        <v>663</v>
      </c>
      <c r="S11" s="14" t="s">
        <v>1313</v>
      </c>
      <c r="T11" s="14" t="s">
        <v>155</v>
      </c>
      <c r="U11" s="14" t="s">
        <v>1356</v>
      </c>
      <c r="V11" s="14" t="s">
        <v>1355</v>
      </c>
      <c r="W11" s="14" t="s">
        <v>1354</v>
      </c>
      <c r="X11" s="14" t="s">
        <v>1353</v>
      </c>
      <c r="Y11" s="14" t="s">
        <v>664</v>
      </c>
      <c r="Z11" s="14" t="s">
        <v>1352</v>
      </c>
      <c r="AA11" s="14" t="s">
        <v>664</v>
      </c>
      <c r="AB11" s="14" t="s">
        <v>1351</v>
      </c>
      <c r="AC11" s="14" t="s">
        <v>1307</v>
      </c>
      <c r="AD11" s="14" t="s">
        <v>149</v>
      </c>
      <c r="AE11" s="14" t="s">
        <v>149</v>
      </c>
      <c r="AF11" s="14" t="s">
        <v>148</v>
      </c>
      <c r="AG11" s="14">
        <v>0</v>
      </c>
      <c r="AH11" s="14" t="s">
        <v>149</v>
      </c>
      <c r="AI11" s="14" t="s">
        <v>149</v>
      </c>
      <c r="AJ11" s="14" t="s">
        <v>148</v>
      </c>
      <c r="AK11" s="14">
        <v>0</v>
      </c>
      <c r="AL11" s="14" t="s">
        <v>149</v>
      </c>
      <c r="AM11" s="14" t="s">
        <v>149</v>
      </c>
      <c r="AN11" s="14" t="s">
        <v>148</v>
      </c>
      <c r="AO11" s="14">
        <v>0</v>
      </c>
      <c r="AP11" s="14" t="s">
        <v>149</v>
      </c>
      <c r="AQ11" s="14" t="s">
        <v>149</v>
      </c>
      <c r="AR11" s="14" t="s">
        <v>148</v>
      </c>
      <c r="AS11" s="14">
        <v>0</v>
      </c>
      <c r="AT11" s="14" t="s">
        <v>149</v>
      </c>
      <c r="AU11" s="14" t="s">
        <v>149</v>
      </c>
      <c r="AV11" s="14" t="s">
        <v>148</v>
      </c>
      <c r="AW11" s="14">
        <v>0</v>
      </c>
    </row>
    <row r="12" spans="1:49" x14ac:dyDescent="0.25">
      <c r="A12" s="14">
        <v>6000000011</v>
      </c>
      <c r="B12" s="14" t="s">
        <v>1350</v>
      </c>
      <c r="C12" s="14" t="s">
        <v>161</v>
      </c>
      <c r="D12" s="14" t="s">
        <v>160</v>
      </c>
      <c r="E12" s="16">
        <v>44916.573023761601</v>
      </c>
      <c r="I12" s="14" t="s">
        <v>159</v>
      </c>
      <c r="K12" s="14">
        <v>9.5100000000000004E-2</v>
      </c>
      <c r="O12" s="15">
        <v>35.200000000000003</v>
      </c>
      <c r="P12" s="14" t="s">
        <v>158</v>
      </c>
      <c r="Q12" s="15">
        <v>0</v>
      </c>
      <c r="R12" s="14" t="s">
        <v>663</v>
      </c>
      <c r="S12" s="14" t="s">
        <v>1313</v>
      </c>
      <c r="T12" s="14" t="s">
        <v>155</v>
      </c>
      <c r="U12" s="14" t="s">
        <v>1344</v>
      </c>
      <c r="V12" s="14" t="s">
        <v>1349</v>
      </c>
      <c r="W12" s="14" t="s">
        <v>1348</v>
      </c>
      <c r="X12" s="14" t="s">
        <v>1335</v>
      </c>
      <c r="Y12" s="14" t="s">
        <v>664</v>
      </c>
      <c r="Z12" s="14" t="s">
        <v>1347</v>
      </c>
      <c r="AA12" s="14" t="s">
        <v>664</v>
      </c>
      <c r="AB12" s="14" t="s">
        <v>1346</v>
      </c>
      <c r="AC12" s="14" t="s">
        <v>1307</v>
      </c>
      <c r="AD12" s="14" t="s">
        <v>149</v>
      </c>
      <c r="AE12" s="14" t="s">
        <v>149</v>
      </c>
      <c r="AF12" s="14" t="s">
        <v>148</v>
      </c>
      <c r="AG12" s="14">
        <v>0</v>
      </c>
      <c r="AH12" s="14" t="s">
        <v>149</v>
      </c>
      <c r="AI12" s="14" t="s">
        <v>149</v>
      </c>
      <c r="AJ12" s="14" t="s">
        <v>148</v>
      </c>
      <c r="AK12" s="14">
        <v>0</v>
      </c>
      <c r="AL12" s="14" t="s">
        <v>149</v>
      </c>
      <c r="AM12" s="14" t="s">
        <v>149</v>
      </c>
      <c r="AN12" s="14" t="s">
        <v>148</v>
      </c>
      <c r="AO12" s="14">
        <v>0</v>
      </c>
      <c r="AP12" s="14" t="s">
        <v>149</v>
      </c>
      <c r="AQ12" s="14" t="s">
        <v>149</v>
      </c>
      <c r="AR12" s="14" t="s">
        <v>148</v>
      </c>
      <c r="AS12" s="14">
        <v>0</v>
      </c>
      <c r="AT12" s="14" t="s">
        <v>149</v>
      </c>
      <c r="AU12" s="14" t="s">
        <v>149</v>
      </c>
      <c r="AV12" s="14" t="s">
        <v>148</v>
      </c>
      <c r="AW12" s="14">
        <v>0</v>
      </c>
    </row>
    <row r="13" spans="1:49" x14ac:dyDescent="0.25">
      <c r="A13" s="14">
        <v>6000000012</v>
      </c>
      <c r="B13" s="14" t="s">
        <v>1345</v>
      </c>
      <c r="C13" s="14" t="s">
        <v>161</v>
      </c>
      <c r="D13" s="14" t="s">
        <v>160</v>
      </c>
      <c r="E13" s="16">
        <v>45646.299243217603</v>
      </c>
      <c r="I13" s="14" t="s">
        <v>159</v>
      </c>
      <c r="K13" s="14">
        <v>8.3000000000000004E-2</v>
      </c>
      <c r="O13" s="15">
        <v>32.200000000000003</v>
      </c>
      <c r="P13" s="14" t="s">
        <v>158</v>
      </c>
      <c r="Q13" s="15">
        <v>0</v>
      </c>
      <c r="R13" s="14" t="s">
        <v>663</v>
      </c>
      <c r="S13" s="14" t="s">
        <v>1313</v>
      </c>
      <c r="T13" s="14" t="s">
        <v>155</v>
      </c>
      <c r="U13" s="14" t="s">
        <v>1344</v>
      </c>
      <c r="V13" s="14" t="s">
        <v>1343</v>
      </c>
      <c r="W13" s="14" t="s">
        <v>1342</v>
      </c>
      <c r="X13" s="14" t="s">
        <v>1341</v>
      </c>
      <c r="Y13" s="14" t="s">
        <v>664</v>
      </c>
      <c r="Z13" s="14" t="s">
        <v>1340</v>
      </c>
      <c r="AA13" s="14" t="s">
        <v>664</v>
      </c>
      <c r="AB13" s="14" t="s">
        <v>181</v>
      </c>
      <c r="AC13" s="14" t="s">
        <v>1307</v>
      </c>
      <c r="AD13" s="14" t="s">
        <v>149</v>
      </c>
      <c r="AE13" s="14" t="s">
        <v>149</v>
      </c>
      <c r="AF13" s="14" t="s">
        <v>148</v>
      </c>
      <c r="AG13" s="14">
        <v>0</v>
      </c>
      <c r="AH13" s="14" t="s">
        <v>149</v>
      </c>
      <c r="AI13" s="14" t="s">
        <v>149</v>
      </c>
      <c r="AJ13" s="14" t="s">
        <v>148</v>
      </c>
      <c r="AK13" s="14">
        <v>0</v>
      </c>
      <c r="AL13" s="14" t="s">
        <v>149</v>
      </c>
      <c r="AM13" s="14" t="s">
        <v>149</v>
      </c>
      <c r="AN13" s="14" t="s">
        <v>148</v>
      </c>
      <c r="AO13" s="14">
        <v>0</v>
      </c>
      <c r="AP13" s="14" t="s">
        <v>149</v>
      </c>
      <c r="AQ13" s="14" t="s">
        <v>149</v>
      </c>
      <c r="AR13" s="14" t="s">
        <v>148</v>
      </c>
      <c r="AS13" s="14">
        <v>0</v>
      </c>
      <c r="AT13" s="14" t="s">
        <v>149</v>
      </c>
      <c r="AU13" s="14" t="s">
        <v>149</v>
      </c>
      <c r="AV13" s="14" t="s">
        <v>148</v>
      </c>
      <c r="AW13" s="14">
        <v>0</v>
      </c>
    </row>
    <row r="14" spans="1:49" x14ac:dyDescent="0.25">
      <c r="A14" s="14">
        <v>6000000013</v>
      </c>
      <c r="B14" s="14" t="s">
        <v>1339</v>
      </c>
      <c r="C14" s="14" t="s">
        <v>161</v>
      </c>
      <c r="D14" s="14" t="s">
        <v>160</v>
      </c>
      <c r="E14" s="16">
        <v>44916.5738100694</v>
      </c>
      <c r="I14" s="14" t="s">
        <v>159</v>
      </c>
      <c r="K14" s="14">
        <v>9.3299999999999994E-2</v>
      </c>
      <c r="O14" s="15">
        <v>34.9</v>
      </c>
      <c r="P14" s="14" t="s">
        <v>158</v>
      </c>
      <c r="Q14" s="15">
        <v>0</v>
      </c>
      <c r="R14" s="14" t="s">
        <v>663</v>
      </c>
      <c r="S14" s="14" t="s">
        <v>1313</v>
      </c>
      <c r="T14" s="14" t="s">
        <v>155</v>
      </c>
      <c r="U14" s="14" t="s">
        <v>1338</v>
      </c>
      <c r="V14" s="14" t="s">
        <v>1337</v>
      </c>
      <c r="W14" s="14" t="s">
        <v>1336</v>
      </c>
      <c r="X14" s="14" t="s">
        <v>1335</v>
      </c>
      <c r="Y14" s="14" t="s">
        <v>664</v>
      </c>
      <c r="Z14" s="14" t="s">
        <v>1334</v>
      </c>
      <c r="AA14" s="14" t="s">
        <v>664</v>
      </c>
      <c r="AB14" s="14" t="s">
        <v>1333</v>
      </c>
      <c r="AC14" s="14" t="s">
        <v>1307</v>
      </c>
      <c r="AD14" s="14" t="s">
        <v>149</v>
      </c>
      <c r="AE14" s="14" t="s">
        <v>149</v>
      </c>
      <c r="AF14" s="14" t="s">
        <v>148</v>
      </c>
      <c r="AG14" s="14">
        <v>0</v>
      </c>
      <c r="AH14" s="14" t="s">
        <v>149</v>
      </c>
      <c r="AI14" s="14" t="s">
        <v>149</v>
      </c>
      <c r="AJ14" s="14" t="s">
        <v>148</v>
      </c>
      <c r="AK14" s="14">
        <v>0</v>
      </c>
      <c r="AL14" s="14" t="s">
        <v>149</v>
      </c>
      <c r="AM14" s="14" t="s">
        <v>149</v>
      </c>
      <c r="AN14" s="14" t="s">
        <v>148</v>
      </c>
      <c r="AO14" s="14">
        <v>0</v>
      </c>
      <c r="AP14" s="14" t="s">
        <v>149</v>
      </c>
      <c r="AQ14" s="14" t="s">
        <v>149</v>
      </c>
      <c r="AR14" s="14" t="s">
        <v>148</v>
      </c>
      <c r="AS14" s="14">
        <v>0</v>
      </c>
      <c r="AT14" s="14" t="s">
        <v>149</v>
      </c>
      <c r="AU14" s="14" t="s">
        <v>149</v>
      </c>
      <c r="AV14" s="14" t="s">
        <v>148</v>
      </c>
      <c r="AW14" s="14">
        <v>0</v>
      </c>
    </row>
    <row r="15" spans="1:49" x14ac:dyDescent="0.25">
      <c r="A15" s="14">
        <v>6000000014</v>
      </c>
      <c r="B15" s="14" t="s">
        <v>1332</v>
      </c>
      <c r="C15" s="14" t="s">
        <v>161</v>
      </c>
      <c r="D15" s="14" t="s">
        <v>160</v>
      </c>
      <c r="E15" s="16">
        <v>44916.574235289401</v>
      </c>
      <c r="I15" s="14" t="s">
        <v>1331</v>
      </c>
      <c r="K15" s="14">
        <v>5.6000000000000001E-2</v>
      </c>
      <c r="O15" s="15"/>
      <c r="P15" s="14" t="s">
        <v>1330</v>
      </c>
      <c r="Q15" s="15">
        <v>0</v>
      </c>
      <c r="R15" s="14" t="s">
        <v>199</v>
      </c>
      <c r="S15" s="14" t="s">
        <v>1329</v>
      </c>
      <c r="T15" s="14" t="s">
        <v>1328</v>
      </c>
      <c r="U15" s="14" t="s">
        <v>1327</v>
      </c>
      <c r="V15" s="14" t="s">
        <v>1326</v>
      </c>
      <c r="W15" s="14" t="s">
        <v>1325</v>
      </c>
      <c r="X15" s="14" t="s">
        <v>149</v>
      </c>
      <c r="Y15" s="14" t="s">
        <v>664</v>
      </c>
      <c r="Z15" s="14" t="s">
        <v>664</v>
      </c>
      <c r="AA15" s="14" t="s">
        <v>664</v>
      </c>
      <c r="AB15" s="14" t="s">
        <v>1324</v>
      </c>
      <c r="AC15" s="14" t="s">
        <v>1323</v>
      </c>
      <c r="AD15" s="14" t="s">
        <v>149</v>
      </c>
      <c r="AE15" s="14" t="s">
        <v>149</v>
      </c>
      <c r="AF15" s="14" t="s">
        <v>148</v>
      </c>
      <c r="AG15" s="14">
        <v>0</v>
      </c>
      <c r="AH15" s="14" t="s">
        <v>149</v>
      </c>
      <c r="AI15" s="14" t="s">
        <v>149</v>
      </c>
      <c r="AJ15" s="14" t="s">
        <v>148</v>
      </c>
      <c r="AK15" s="14">
        <v>0</v>
      </c>
      <c r="AL15" s="14" t="s">
        <v>149</v>
      </c>
      <c r="AM15" s="14" t="s">
        <v>149</v>
      </c>
      <c r="AN15" s="14" t="s">
        <v>148</v>
      </c>
      <c r="AO15" s="14">
        <v>0</v>
      </c>
      <c r="AP15" s="14" t="s">
        <v>149</v>
      </c>
      <c r="AQ15" s="14" t="s">
        <v>149</v>
      </c>
      <c r="AR15" s="14" t="s">
        <v>148</v>
      </c>
      <c r="AS15" s="14">
        <v>0</v>
      </c>
      <c r="AT15" s="14" t="s">
        <v>149</v>
      </c>
      <c r="AU15" s="14" t="s">
        <v>149</v>
      </c>
      <c r="AV15" s="14" t="s">
        <v>148</v>
      </c>
      <c r="AW15" s="14">
        <v>0</v>
      </c>
    </row>
    <row r="16" spans="1:49" x14ac:dyDescent="0.25">
      <c r="A16" s="14">
        <v>6000000015</v>
      </c>
      <c r="B16" s="14" t="s">
        <v>1322</v>
      </c>
      <c r="C16" s="14" t="s">
        <v>369</v>
      </c>
      <c r="D16" s="14" t="s">
        <v>160</v>
      </c>
      <c r="E16" s="16">
        <v>45638.424850231502</v>
      </c>
      <c r="F16" s="14">
        <v>0.33300000000000002</v>
      </c>
      <c r="G16" s="14">
        <v>2.4299999999999999E-2</v>
      </c>
      <c r="H16" s="14">
        <v>4.2799999999999998E-2</v>
      </c>
      <c r="I16" s="14" t="s">
        <v>222</v>
      </c>
      <c r="J16" s="14">
        <v>0.26600000000000001</v>
      </c>
      <c r="L16" s="14">
        <v>1.25</v>
      </c>
      <c r="M16" s="14">
        <v>1.1200000000000001</v>
      </c>
      <c r="N16" s="14" t="s">
        <v>221</v>
      </c>
      <c r="O16" s="15">
        <v>760</v>
      </c>
      <c r="P16" s="14" t="s">
        <v>220</v>
      </c>
      <c r="Q16" s="15">
        <v>4.4999999999999998E-2</v>
      </c>
      <c r="R16" s="14" t="s">
        <v>1281</v>
      </c>
      <c r="S16" s="14" t="s">
        <v>1280</v>
      </c>
      <c r="T16" s="14" t="s">
        <v>1279</v>
      </c>
      <c r="U16" s="14" t="s">
        <v>1321</v>
      </c>
      <c r="V16" s="14" t="s">
        <v>1320</v>
      </c>
      <c r="W16" s="14" t="s">
        <v>1294</v>
      </c>
      <c r="X16" s="14" t="s">
        <v>1293</v>
      </c>
      <c r="Y16" s="14" t="s">
        <v>1286</v>
      </c>
      <c r="Z16" s="14" t="s">
        <v>1285</v>
      </c>
      <c r="AA16" s="14" t="s">
        <v>360</v>
      </c>
      <c r="AB16" s="14" t="s">
        <v>359</v>
      </c>
      <c r="AC16" s="14" t="s">
        <v>1319</v>
      </c>
      <c r="AD16" s="14" t="s">
        <v>228</v>
      </c>
      <c r="AE16" s="14" t="s">
        <v>206</v>
      </c>
      <c r="AF16" s="14" t="s">
        <v>227</v>
      </c>
      <c r="AG16" s="14">
        <v>2.5</v>
      </c>
      <c r="AH16" s="14" t="s">
        <v>149</v>
      </c>
      <c r="AI16" s="14" t="s">
        <v>149</v>
      </c>
      <c r="AJ16" s="14" t="s">
        <v>148</v>
      </c>
      <c r="AK16" s="14">
        <v>0</v>
      </c>
      <c r="AL16" s="14" t="s">
        <v>149</v>
      </c>
      <c r="AM16" s="14" t="s">
        <v>149</v>
      </c>
      <c r="AN16" s="14" t="s">
        <v>148</v>
      </c>
      <c r="AO16" s="14">
        <v>0</v>
      </c>
      <c r="AP16" s="14" t="s">
        <v>226</v>
      </c>
      <c r="AQ16" s="14" t="s">
        <v>206</v>
      </c>
      <c r="AR16" s="14" t="s">
        <v>1283</v>
      </c>
      <c r="AS16" s="14">
        <v>1</v>
      </c>
      <c r="AT16" s="14" t="s">
        <v>149</v>
      </c>
      <c r="AU16" s="14" t="s">
        <v>149</v>
      </c>
      <c r="AV16" s="14" t="s">
        <v>148</v>
      </c>
      <c r="AW16" s="14">
        <v>0</v>
      </c>
    </row>
    <row r="17" spans="1:49" x14ac:dyDescent="0.25">
      <c r="A17" s="14">
        <v>6000000016</v>
      </c>
      <c r="B17" s="14" t="s">
        <v>1318</v>
      </c>
      <c r="C17" s="14" t="s">
        <v>369</v>
      </c>
      <c r="D17" s="14" t="s">
        <v>160</v>
      </c>
      <c r="E17" s="16">
        <v>45638.425318240697</v>
      </c>
      <c r="F17" s="14">
        <v>0.32</v>
      </c>
      <c r="G17" s="14">
        <v>2.4299999999999999E-2</v>
      </c>
      <c r="H17" s="14">
        <v>4.1300000000000003E-2</v>
      </c>
      <c r="I17" s="14" t="s">
        <v>222</v>
      </c>
      <c r="J17" s="14">
        <v>0.25600000000000001</v>
      </c>
      <c r="L17" s="14">
        <v>1.25</v>
      </c>
      <c r="M17" s="14">
        <v>1.1200000000000001</v>
      </c>
      <c r="N17" s="14" t="s">
        <v>221</v>
      </c>
      <c r="O17" s="15">
        <v>830</v>
      </c>
      <c r="P17" s="14" t="s">
        <v>220</v>
      </c>
      <c r="Q17" s="15">
        <v>3.1E-2</v>
      </c>
      <c r="R17" s="14" t="s">
        <v>1281</v>
      </c>
      <c r="S17" s="14" t="s">
        <v>1280</v>
      </c>
      <c r="T17" s="14" t="s">
        <v>1279</v>
      </c>
      <c r="U17" s="14" t="s">
        <v>1317</v>
      </c>
      <c r="V17" s="14" t="s">
        <v>1316</v>
      </c>
      <c r="W17" s="14" t="s">
        <v>1294</v>
      </c>
      <c r="X17" s="14" t="s">
        <v>1293</v>
      </c>
      <c r="Y17" s="14" t="s">
        <v>1286</v>
      </c>
      <c r="Z17" s="14" t="s">
        <v>1285</v>
      </c>
      <c r="AA17" s="14" t="s">
        <v>360</v>
      </c>
      <c r="AB17" s="14" t="s">
        <v>359</v>
      </c>
      <c r="AC17" s="14" t="s">
        <v>1315</v>
      </c>
      <c r="AD17" s="14" t="s">
        <v>228</v>
      </c>
      <c r="AE17" s="14" t="s">
        <v>206</v>
      </c>
      <c r="AF17" s="14" t="s">
        <v>227</v>
      </c>
      <c r="AG17" s="14">
        <v>2.5</v>
      </c>
      <c r="AH17" s="14" t="s">
        <v>149</v>
      </c>
      <c r="AI17" s="14" t="s">
        <v>149</v>
      </c>
      <c r="AJ17" s="14" t="s">
        <v>148</v>
      </c>
      <c r="AK17" s="14">
        <v>0</v>
      </c>
      <c r="AL17" s="14" t="s">
        <v>149</v>
      </c>
      <c r="AM17" s="14" t="s">
        <v>149</v>
      </c>
      <c r="AN17" s="14" t="s">
        <v>148</v>
      </c>
      <c r="AO17" s="14">
        <v>0</v>
      </c>
      <c r="AP17" s="14" t="s">
        <v>226</v>
      </c>
      <c r="AQ17" s="14" t="s">
        <v>206</v>
      </c>
      <c r="AR17" s="14" t="s">
        <v>1283</v>
      </c>
      <c r="AS17" s="14">
        <v>1</v>
      </c>
      <c r="AT17" s="14" t="s">
        <v>149</v>
      </c>
      <c r="AU17" s="14" t="s">
        <v>149</v>
      </c>
      <c r="AV17" s="14" t="s">
        <v>148</v>
      </c>
      <c r="AW17" s="14">
        <v>0</v>
      </c>
    </row>
    <row r="18" spans="1:49" x14ac:dyDescent="0.25">
      <c r="A18" s="14">
        <v>6000000017</v>
      </c>
      <c r="B18" s="14" t="s">
        <v>1314</v>
      </c>
      <c r="C18" s="14" t="s">
        <v>161</v>
      </c>
      <c r="D18" s="14" t="s">
        <v>160</v>
      </c>
      <c r="E18" s="16">
        <v>45646.302383923598</v>
      </c>
      <c r="I18" s="14" t="s">
        <v>159</v>
      </c>
      <c r="K18" s="14">
        <v>1.6400000000000001E-2</v>
      </c>
      <c r="O18" s="15">
        <v>34</v>
      </c>
      <c r="P18" s="14" t="s">
        <v>158</v>
      </c>
      <c r="Q18" s="15">
        <v>0</v>
      </c>
      <c r="R18" s="14" t="s">
        <v>663</v>
      </c>
      <c r="S18" s="14" t="s">
        <v>1313</v>
      </c>
      <c r="T18" s="14" t="s">
        <v>155</v>
      </c>
      <c r="U18" s="14" t="s">
        <v>1312</v>
      </c>
      <c r="V18" s="14" t="s">
        <v>1311</v>
      </c>
      <c r="W18" s="14" t="s">
        <v>1310</v>
      </c>
      <c r="X18" s="14" t="s">
        <v>1309</v>
      </c>
      <c r="Y18" s="14" t="s">
        <v>664</v>
      </c>
      <c r="Z18" s="14" t="s">
        <v>1308</v>
      </c>
      <c r="AA18" s="14" t="s">
        <v>664</v>
      </c>
      <c r="AB18" s="14" t="s">
        <v>181</v>
      </c>
      <c r="AC18" s="14" t="s">
        <v>1307</v>
      </c>
      <c r="AD18" s="14" t="s">
        <v>149</v>
      </c>
      <c r="AE18" s="14" t="s">
        <v>149</v>
      </c>
      <c r="AF18" s="14" t="s">
        <v>148</v>
      </c>
      <c r="AG18" s="14">
        <v>0</v>
      </c>
      <c r="AH18" s="14" t="s">
        <v>149</v>
      </c>
      <c r="AI18" s="14" t="s">
        <v>149</v>
      </c>
      <c r="AJ18" s="14" t="s">
        <v>148</v>
      </c>
      <c r="AK18" s="14">
        <v>0</v>
      </c>
      <c r="AL18" s="14" t="s">
        <v>149</v>
      </c>
      <c r="AM18" s="14" t="s">
        <v>149</v>
      </c>
      <c r="AN18" s="14" t="s">
        <v>148</v>
      </c>
      <c r="AO18" s="14">
        <v>0</v>
      </c>
      <c r="AP18" s="14" t="s">
        <v>149</v>
      </c>
      <c r="AQ18" s="14" t="s">
        <v>149</v>
      </c>
      <c r="AR18" s="14" t="s">
        <v>148</v>
      </c>
      <c r="AS18" s="14">
        <v>0</v>
      </c>
      <c r="AT18" s="14" t="s">
        <v>149</v>
      </c>
      <c r="AU18" s="14" t="s">
        <v>149</v>
      </c>
      <c r="AV18" s="14" t="s">
        <v>148</v>
      </c>
      <c r="AW18" s="14">
        <v>0</v>
      </c>
    </row>
    <row r="19" spans="1:49" x14ac:dyDescent="0.25">
      <c r="A19" s="14">
        <v>6000000018</v>
      </c>
      <c r="B19" s="14" t="s">
        <v>1306</v>
      </c>
      <c r="C19" s="14" t="s">
        <v>369</v>
      </c>
      <c r="D19" s="14" t="s">
        <v>160</v>
      </c>
      <c r="E19" s="16">
        <v>45638.425601481496</v>
      </c>
      <c r="F19" s="14">
        <v>0.32500000000000001</v>
      </c>
      <c r="G19" s="14">
        <v>2.4299999999999999E-2</v>
      </c>
      <c r="H19" s="14">
        <v>4.19E-2</v>
      </c>
      <c r="I19" s="14" t="s">
        <v>222</v>
      </c>
      <c r="J19" s="14">
        <v>0.26</v>
      </c>
      <c r="L19" s="14">
        <v>1.25</v>
      </c>
      <c r="M19" s="14">
        <v>1.1200000000000001</v>
      </c>
      <c r="N19" s="14" t="s">
        <v>221</v>
      </c>
      <c r="O19" s="15">
        <v>760</v>
      </c>
      <c r="P19" s="14" t="s">
        <v>220</v>
      </c>
      <c r="Q19" s="15">
        <v>3.3000000000000002E-2</v>
      </c>
      <c r="R19" s="14" t="s">
        <v>1281</v>
      </c>
      <c r="S19" s="14" t="s">
        <v>1280</v>
      </c>
      <c r="T19" s="14" t="s">
        <v>1279</v>
      </c>
      <c r="U19" s="14" t="s">
        <v>1305</v>
      </c>
      <c r="V19" s="14" t="s">
        <v>1304</v>
      </c>
      <c r="W19" s="14" t="s">
        <v>1294</v>
      </c>
      <c r="X19" s="14" t="s">
        <v>1293</v>
      </c>
      <c r="Y19" s="14" t="s">
        <v>1286</v>
      </c>
      <c r="Z19" s="14" t="s">
        <v>1285</v>
      </c>
      <c r="AA19" s="14" t="s">
        <v>360</v>
      </c>
      <c r="AB19" s="14" t="s">
        <v>359</v>
      </c>
      <c r="AC19" s="14" t="s">
        <v>1303</v>
      </c>
      <c r="AD19" s="14" t="s">
        <v>228</v>
      </c>
      <c r="AE19" s="14" t="s">
        <v>206</v>
      </c>
      <c r="AF19" s="14" t="s">
        <v>227</v>
      </c>
      <c r="AG19" s="14">
        <v>2.5</v>
      </c>
      <c r="AH19" s="14" t="s">
        <v>149</v>
      </c>
      <c r="AI19" s="14" t="s">
        <v>149</v>
      </c>
      <c r="AJ19" s="14" t="s">
        <v>148</v>
      </c>
      <c r="AK19" s="14">
        <v>0</v>
      </c>
      <c r="AL19" s="14" t="s">
        <v>149</v>
      </c>
      <c r="AM19" s="14" t="s">
        <v>149</v>
      </c>
      <c r="AN19" s="14" t="s">
        <v>148</v>
      </c>
      <c r="AO19" s="14">
        <v>0</v>
      </c>
      <c r="AP19" s="14" t="s">
        <v>226</v>
      </c>
      <c r="AQ19" s="14" t="s">
        <v>206</v>
      </c>
      <c r="AR19" s="14" t="s">
        <v>1283</v>
      </c>
      <c r="AS19" s="14">
        <v>1</v>
      </c>
      <c r="AT19" s="14" t="s">
        <v>149</v>
      </c>
      <c r="AU19" s="14" t="s">
        <v>149</v>
      </c>
      <c r="AV19" s="14" t="s">
        <v>148</v>
      </c>
      <c r="AW19" s="14">
        <v>0</v>
      </c>
    </row>
    <row r="20" spans="1:49" x14ac:dyDescent="0.25">
      <c r="A20" s="14">
        <v>6000000019</v>
      </c>
      <c r="B20" s="14" t="s">
        <v>1302</v>
      </c>
      <c r="C20" s="14" t="s">
        <v>369</v>
      </c>
      <c r="D20" s="14" t="s">
        <v>160</v>
      </c>
      <c r="E20" s="16">
        <v>45638.425951516198</v>
      </c>
      <c r="F20" s="14">
        <v>0.29599999999999999</v>
      </c>
      <c r="G20" s="14">
        <v>2.4299999999999999E-2</v>
      </c>
      <c r="H20" s="14">
        <v>3.85E-2</v>
      </c>
      <c r="I20" s="14" t="s">
        <v>222</v>
      </c>
      <c r="J20" s="14">
        <v>0.23699999999999999</v>
      </c>
      <c r="L20" s="14">
        <v>1.25</v>
      </c>
      <c r="M20" s="14">
        <v>1.1200000000000001</v>
      </c>
      <c r="N20" s="14" t="s">
        <v>221</v>
      </c>
      <c r="O20" s="15">
        <v>1120</v>
      </c>
      <c r="P20" s="14" t="s">
        <v>220</v>
      </c>
      <c r="Q20" s="15">
        <v>2.3E-2</v>
      </c>
      <c r="R20" s="14" t="s">
        <v>1281</v>
      </c>
      <c r="S20" s="14" t="s">
        <v>1280</v>
      </c>
      <c r="T20" s="14" t="s">
        <v>1279</v>
      </c>
      <c r="U20" s="14" t="s">
        <v>1301</v>
      </c>
      <c r="V20" s="14" t="s">
        <v>1300</v>
      </c>
      <c r="W20" s="14" t="s">
        <v>1294</v>
      </c>
      <c r="X20" s="14" t="s">
        <v>1299</v>
      </c>
      <c r="Y20" s="14" t="s">
        <v>1286</v>
      </c>
      <c r="Z20" s="14" t="s">
        <v>1285</v>
      </c>
      <c r="AA20" s="14" t="s">
        <v>360</v>
      </c>
      <c r="AB20" s="14" t="s">
        <v>359</v>
      </c>
      <c r="AC20" s="14" t="s">
        <v>1298</v>
      </c>
      <c r="AD20" s="14" t="s">
        <v>228</v>
      </c>
      <c r="AE20" s="14" t="s">
        <v>206</v>
      </c>
      <c r="AF20" s="14" t="s">
        <v>227</v>
      </c>
      <c r="AG20" s="14">
        <v>2.5</v>
      </c>
      <c r="AH20" s="14" t="s">
        <v>149</v>
      </c>
      <c r="AI20" s="14" t="s">
        <v>149</v>
      </c>
      <c r="AJ20" s="14" t="s">
        <v>148</v>
      </c>
      <c r="AK20" s="14">
        <v>0</v>
      </c>
      <c r="AL20" s="14" t="s">
        <v>149</v>
      </c>
      <c r="AM20" s="14" t="s">
        <v>149</v>
      </c>
      <c r="AN20" s="14" t="s">
        <v>148</v>
      </c>
      <c r="AO20" s="14">
        <v>0</v>
      </c>
      <c r="AP20" s="14" t="s">
        <v>226</v>
      </c>
      <c r="AQ20" s="14" t="s">
        <v>206</v>
      </c>
      <c r="AR20" s="14" t="s">
        <v>1283</v>
      </c>
      <c r="AS20" s="14">
        <v>1</v>
      </c>
      <c r="AT20" s="14" t="s">
        <v>149</v>
      </c>
      <c r="AU20" s="14" t="s">
        <v>149</v>
      </c>
      <c r="AV20" s="14" t="s">
        <v>148</v>
      </c>
      <c r="AW20" s="14">
        <v>0</v>
      </c>
    </row>
    <row r="21" spans="1:49" x14ac:dyDescent="0.25">
      <c r="A21" s="14">
        <v>6000000020</v>
      </c>
      <c r="B21" s="14" t="s">
        <v>1297</v>
      </c>
      <c r="C21" s="14" t="s">
        <v>369</v>
      </c>
      <c r="D21" s="14" t="s">
        <v>160</v>
      </c>
      <c r="E21" s="16">
        <v>45638.426132766202</v>
      </c>
      <c r="F21" s="14">
        <v>0.28399999999999997</v>
      </c>
      <c r="G21" s="14">
        <v>2.4299999999999999E-2</v>
      </c>
      <c r="H21" s="14">
        <v>3.6999999999999998E-2</v>
      </c>
      <c r="I21" s="14" t="s">
        <v>222</v>
      </c>
      <c r="J21" s="14">
        <v>0.22700000000000001</v>
      </c>
      <c r="L21" s="14">
        <v>1.25</v>
      </c>
      <c r="M21" s="14">
        <v>1.1200000000000001</v>
      </c>
      <c r="N21" s="14" t="s">
        <v>221</v>
      </c>
      <c r="O21" s="15">
        <v>710</v>
      </c>
      <c r="P21" s="14" t="s">
        <v>220</v>
      </c>
      <c r="Q21" s="15">
        <v>3.6999999999999998E-2</v>
      </c>
      <c r="R21" s="14" t="s">
        <v>1281</v>
      </c>
      <c r="S21" s="14" t="s">
        <v>1280</v>
      </c>
      <c r="T21" s="14" t="s">
        <v>1279</v>
      </c>
      <c r="U21" s="14" t="s">
        <v>1296</v>
      </c>
      <c r="V21" s="14" t="s">
        <v>1295</v>
      </c>
      <c r="W21" s="14" t="s">
        <v>1294</v>
      </c>
      <c r="X21" s="14" t="s">
        <v>1293</v>
      </c>
      <c r="Y21" s="14" t="s">
        <v>1286</v>
      </c>
      <c r="Z21" s="14" t="s">
        <v>1285</v>
      </c>
      <c r="AA21" s="14" t="s">
        <v>360</v>
      </c>
      <c r="AB21" s="14" t="s">
        <v>359</v>
      </c>
      <c r="AC21" s="14" t="s">
        <v>1292</v>
      </c>
      <c r="AD21" s="14" t="s">
        <v>228</v>
      </c>
      <c r="AE21" s="14" t="s">
        <v>206</v>
      </c>
      <c r="AF21" s="14" t="s">
        <v>227</v>
      </c>
      <c r="AG21" s="14">
        <v>2.5</v>
      </c>
      <c r="AH21" s="14" t="s">
        <v>149</v>
      </c>
      <c r="AI21" s="14" t="s">
        <v>149</v>
      </c>
      <c r="AJ21" s="14" t="s">
        <v>148</v>
      </c>
      <c r="AK21" s="14">
        <v>0</v>
      </c>
      <c r="AL21" s="14" t="s">
        <v>149</v>
      </c>
      <c r="AM21" s="14" t="s">
        <v>149</v>
      </c>
      <c r="AN21" s="14" t="s">
        <v>148</v>
      </c>
      <c r="AO21" s="14">
        <v>0</v>
      </c>
      <c r="AP21" s="14" t="s">
        <v>226</v>
      </c>
      <c r="AQ21" s="14" t="s">
        <v>206</v>
      </c>
      <c r="AR21" s="14" t="s">
        <v>1283</v>
      </c>
      <c r="AS21" s="14">
        <v>1</v>
      </c>
      <c r="AT21" s="14" t="s">
        <v>149</v>
      </c>
      <c r="AU21" s="14" t="s">
        <v>149</v>
      </c>
      <c r="AV21" s="14" t="s">
        <v>148</v>
      </c>
      <c r="AW21" s="14">
        <v>0</v>
      </c>
    </row>
    <row r="22" spans="1:49" x14ac:dyDescent="0.25">
      <c r="A22" s="14">
        <v>6000000021</v>
      </c>
      <c r="B22" s="14" t="s">
        <v>1291</v>
      </c>
      <c r="C22" s="14" t="s">
        <v>369</v>
      </c>
      <c r="D22" s="14" t="s">
        <v>160</v>
      </c>
      <c r="E22" s="16">
        <v>45638.426461770803</v>
      </c>
      <c r="F22" s="14">
        <v>0.3</v>
      </c>
      <c r="G22" s="14">
        <v>2.4299999999999999E-2</v>
      </c>
      <c r="H22" s="14">
        <v>3.8899999999999997E-2</v>
      </c>
      <c r="I22" s="14" t="s">
        <v>222</v>
      </c>
      <c r="J22" s="14">
        <v>0.24</v>
      </c>
      <c r="L22" s="14">
        <v>1.25</v>
      </c>
      <c r="M22" s="14">
        <v>1.1200000000000001</v>
      </c>
      <c r="N22" s="14" t="s">
        <v>221</v>
      </c>
      <c r="O22" s="15">
        <v>930</v>
      </c>
      <c r="P22" s="14" t="s">
        <v>220</v>
      </c>
      <c r="Q22" s="15">
        <v>2.8000000000000001E-2</v>
      </c>
      <c r="R22" s="14" t="s">
        <v>1281</v>
      </c>
      <c r="S22" s="14" t="s">
        <v>1280</v>
      </c>
      <c r="T22" s="14" t="s">
        <v>1279</v>
      </c>
      <c r="U22" s="14" t="s">
        <v>1290</v>
      </c>
      <c r="V22" s="14" t="s">
        <v>1289</v>
      </c>
      <c r="W22" s="14" t="s">
        <v>1288</v>
      </c>
      <c r="X22" s="14" t="s">
        <v>1287</v>
      </c>
      <c r="Y22" s="14" t="s">
        <v>1286</v>
      </c>
      <c r="Z22" s="14" t="s">
        <v>1285</v>
      </c>
      <c r="AA22" s="14" t="s">
        <v>360</v>
      </c>
      <c r="AB22" s="14" t="s">
        <v>359</v>
      </c>
      <c r="AC22" s="14" t="s">
        <v>1284</v>
      </c>
      <c r="AD22" s="14" t="s">
        <v>228</v>
      </c>
      <c r="AE22" s="14" t="s">
        <v>206</v>
      </c>
      <c r="AF22" s="14" t="s">
        <v>227</v>
      </c>
      <c r="AG22" s="14">
        <v>2.5</v>
      </c>
      <c r="AH22" s="14" t="s">
        <v>149</v>
      </c>
      <c r="AI22" s="14" t="s">
        <v>149</v>
      </c>
      <c r="AJ22" s="14" t="s">
        <v>148</v>
      </c>
      <c r="AK22" s="14">
        <v>0</v>
      </c>
      <c r="AL22" s="14" t="s">
        <v>149</v>
      </c>
      <c r="AM22" s="14" t="s">
        <v>149</v>
      </c>
      <c r="AN22" s="14" t="s">
        <v>148</v>
      </c>
      <c r="AO22" s="14">
        <v>0</v>
      </c>
      <c r="AP22" s="14" t="s">
        <v>226</v>
      </c>
      <c r="AQ22" s="14" t="s">
        <v>206</v>
      </c>
      <c r="AR22" s="14" t="s">
        <v>1283</v>
      </c>
      <c r="AS22" s="14">
        <v>1</v>
      </c>
      <c r="AT22" s="14" t="s">
        <v>149</v>
      </c>
      <c r="AU22" s="14" t="s">
        <v>149</v>
      </c>
      <c r="AV22" s="14" t="s">
        <v>148</v>
      </c>
      <c r="AW22" s="14">
        <v>0</v>
      </c>
    </row>
    <row r="23" spans="1:49" x14ac:dyDescent="0.25">
      <c r="A23" s="14">
        <v>6000000022</v>
      </c>
      <c r="B23" s="14" t="s">
        <v>1282</v>
      </c>
      <c r="C23" s="14" t="s">
        <v>369</v>
      </c>
      <c r="D23" s="14" t="s">
        <v>160</v>
      </c>
      <c r="E23" s="16">
        <v>45638.426876064797</v>
      </c>
      <c r="F23" s="14">
        <v>0.495</v>
      </c>
      <c r="G23" s="14">
        <v>7.6499999999999999E-2</v>
      </c>
      <c r="H23" s="14">
        <v>6.8599999999999994E-2</v>
      </c>
      <c r="I23" s="14" t="s">
        <v>222</v>
      </c>
      <c r="J23" s="14">
        <v>0.39600000000000002</v>
      </c>
      <c r="L23" s="14">
        <v>1.25</v>
      </c>
      <c r="M23" s="14">
        <v>1.1200000000000001</v>
      </c>
      <c r="N23" s="14" t="s">
        <v>221</v>
      </c>
      <c r="O23" s="15">
        <v>1180</v>
      </c>
      <c r="P23" s="14" t="s">
        <v>220</v>
      </c>
      <c r="Q23" s="15">
        <v>8.6999999999999994E-2</v>
      </c>
      <c r="R23" s="14" t="s">
        <v>1281</v>
      </c>
      <c r="S23" s="14" t="s">
        <v>1280</v>
      </c>
      <c r="T23" s="14" t="s">
        <v>1279</v>
      </c>
      <c r="U23" s="14" t="s">
        <v>1278</v>
      </c>
      <c r="V23" s="14" t="s">
        <v>1277</v>
      </c>
      <c r="W23" s="14" t="s">
        <v>1276</v>
      </c>
      <c r="X23" s="14" t="s">
        <v>1275</v>
      </c>
      <c r="Y23" s="14" t="s">
        <v>1274</v>
      </c>
      <c r="Z23" s="14" t="s">
        <v>558</v>
      </c>
      <c r="AA23" s="14" t="s">
        <v>360</v>
      </c>
      <c r="AB23" s="14" t="s">
        <v>359</v>
      </c>
      <c r="AC23" s="14" t="s">
        <v>608</v>
      </c>
      <c r="AD23" s="14" t="s">
        <v>228</v>
      </c>
      <c r="AE23" s="14" t="s">
        <v>206</v>
      </c>
      <c r="AF23" s="14" t="s">
        <v>227</v>
      </c>
      <c r="AG23" s="14">
        <v>2.5</v>
      </c>
      <c r="AH23" s="14" t="s">
        <v>149</v>
      </c>
      <c r="AI23" s="14" t="s">
        <v>149</v>
      </c>
      <c r="AJ23" s="14" t="s">
        <v>148</v>
      </c>
      <c r="AK23" s="14">
        <v>0</v>
      </c>
      <c r="AL23" s="14" t="s">
        <v>149</v>
      </c>
      <c r="AM23" s="14" t="s">
        <v>149</v>
      </c>
      <c r="AN23" s="14" t="s">
        <v>148</v>
      </c>
      <c r="AO23" s="14">
        <v>0</v>
      </c>
      <c r="AP23" s="14" t="s">
        <v>226</v>
      </c>
      <c r="AQ23" s="14" t="s">
        <v>206</v>
      </c>
      <c r="AR23" s="14" t="s">
        <v>301</v>
      </c>
      <c r="AS23" s="14">
        <v>1</v>
      </c>
      <c r="AT23" s="14" t="s">
        <v>149</v>
      </c>
      <c r="AU23" s="14" t="s">
        <v>149</v>
      </c>
      <c r="AV23" s="14" t="s">
        <v>148</v>
      </c>
      <c r="AW23" s="14">
        <v>0</v>
      </c>
    </row>
    <row r="24" spans="1:49" x14ac:dyDescent="0.25">
      <c r="A24" s="14">
        <v>6000000023</v>
      </c>
      <c r="B24" s="14" t="s">
        <v>1273</v>
      </c>
      <c r="C24" s="14" t="s">
        <v>369</v>
      </c>
      <c r="D24" s="14" t="s">
        <v>160</v>
      </c>
      <c r="E24" s="16">
        <v>45638.427464502303</v>
      </c>
      <c r="F24" s="14">
        <v>0.44800000000000001</v>
      </c>
      <c r="G24" s="14">
        <v>4.1700000000000001E-2</v>
      </c>
      <c r="H24" s="14">
        <v>4.8899999999999999E-2</v>
      </c>
      <c r="I24" s="14" t="s">
        <v>222</v>
      </c>
      <c r="J24" s="14">
        <v>0.35799999999999998</v>
      </c>
      <c r="L24" s="14">
        <v>1.25</v>
      </c>
      <c r="M24" s="14">
        <v>1.1000000000000001</v>
      </c>
      <c r="N24" s="14" t="s">
        <v>221</v>
      </c>
      <c r="O24" s="15">
        <v>460</v>
      </c>
      <c r="P24" s="14" t="s">
        <v>220</v>
      </c>
      <c r="Q24" s="15">
        <v>0.44</v>
      </c>
      <c r="R24" s="14" t="s">
        <v>690</v>
      </c>
      <c r="S24" s="14" t="s">
        <v>689</v>
      </c>
      <c r="T24" s="14" t="s">
        <v>688</v>
      </c>
      <c r="U24" s="14" t="s">
        <v>1272</v>
      </c>
      <c r="V24" s="14" t="s">
        <v>1271</v>
      </c>
      <c r="W24" s="14" t="s">
        <v>1270</v>
      </c>
      <c r="X24" s="14" t="s">
        <v>1269</v>
      </c>
      <c r="Y24" s="14" t="s">
        <v>795</v>
      </c>
      <c r="Z24" s="14" t="s">
        <v>1268</v>
      </c>
      <c r="AA24" s="14" t="s">
        <v>360</v>
      </c>
      <c r="AB24" s="14" t="s">
        <v>359</v>
      </c>
      <c r="AC24" s="14" t="s">
        <v>1267</v>
      </c>
      <c r="AD24" s="14" t="s">
        <v>228</v>
      </c>
      <c r="AE24" s="14" t="s">
        <v>206</v>
      </c>
      <c r="AF24" s="14" t="s">
        <v>227</v>
      </c>
      <c r="AG24" s="14">
        <v>2.5</v>
      </c>
      <c r="AH24" s="14" t="s">
        <v>149</v>
      </c>
      <c r="AI24" s="14" t="s">
        <v>149</v>
      </c>
      <c r="AJ24" s="14" t="s">
        <v>148</v>
      </c>
      <c r="AK24" s="14">
        <v>0</v>
      </c>
      <c r="AL24" s="14" t="s">
        <v>149</v>
      </c>
      <c r="AM24" s="14" t="s">
        <v>149</v>
      </c>
      <c r="AN24" s="14" t="s">
        <v>148</v>
      </c>
      <c r="AO24" s="14">
        <v>0</v>
      </c>
      <c r="AP24" s="14" t="s">
        <v>226</v>
      </c>
      <c r="AQ24" s="14" t="s">
        <v>206</v>
      </c>
      <c r="AR24" s="14" t="s">
        <v>273</v>
      </c>
      <c r="AS24" s="14">
        <v>1</v>
      </c>
      <c r="AT24" s="14" t="s">
        <v>149</v>
      </c>
      <c r="AU24" s="14" t="s">
        <v>149</v>
      </c>
      <c r="AV24" s="14" t="s">
        <v>148</v>
      </c>
      <c r="AW24" s="14">
        <v>0</v>
      </c>
    </row>
    <row r="25" spans="1:49" x14ac:dyDescent="0.25">
      <c r="A25" s="14">
        <v>6000000024</v>
      </c>
      <c r="B25" s="14" t="s">
        <v>1266</v>
      </c>
      <c r="C25" s="14" t="s">
        <v>369</v>
      </c>
      <c r="D25" s="14" t="s">
        <v>160</v>
      </c>
      <c r="E25" s="16">
        <v>45638.428018217601</v>
      </c>
      <c r="F25" s="14">
        <v>0.44800000000000001</v>
      </c>
      <c r="G25" s="14">
        <v>6.2600000000000003E-2</v>
      </c>
      <c r="H25" s="14">
        <v>5.0999999999999997E-2</v>
      </c>
      <c r="I25" s="14" t="s">
        <v>222</v>
      </c>
      <c r="J25" s="14">
        <v>0.35799999999999998</v>
      </c>
      <c r="L25" s="14">
        <v>1.25</v>
      </c>
      <c r="M25" s="14">
        <v>1.1000000000000001</v>
      </c>
      <c r="N25" s="14" t="s">
        <v>221</v>
      </c>
      <c r="O25" s="15">
        <v>607</v>
      </c>
      <c r="P25" s="14" t="s">
        <v>220</v>
      </c>
      <c r="Q25" s="15">
        <v>0.38500000000000001</v>
      </c>
      <c r="R25" s="14" t="s">
        <v>1265</v>
      </c>
      <c r="S25" s="14" t="s">
        <v>1264</v>
      </c>
      <c r="T25" s="14" t="s">
        <v>1263</v>
      </c>
      <c r="U25" s="14" t="s">
        <v>1262</v>
      </c>
      <c r="V25" s="14" t="s">
        <v>1261</v>
      </c>
      <c r="W25" s="14" t="s">
        <v>1260</v>
      </c>
      <c r="X25" s="14" t="s">
        <v>1259</v>
      </c>
      <c r="Y25" s="14" t="s">
        <v>362</v>
      </c>
      <c r="Z25" s="14" t="s">
        <v>361</v>
      </c>
      <c r="AA25" s="14" t="s">
        <v>360</v>
      </c>
      <c r="AB25" s="14" t="s">
        <v>359</v>
      </c>
      <c r="AC25" s="14" t="s">
        <v>1258</v>
      </c>
      <c r="AD25" s="14" t="s">
        <v>228</v>
      </c>
      <c r="AE25" s="14" t="s">
        <v>206</v>
      </c>
      <c r="AF25" s="14" t="s">
        <v>227</v>
      </c>
      <c r="AG25" s="14">
        <v>2.5</v>
      </c>
      <c r="AH25" s="14" t="s">
        <v>149</v>
      </c>
      <c r="AI25" s="14" t="s">
        <v>149</v>
      </c>
      <c r="AJ25" s="14" t="s">
        <v>148</v>
      </c>
      <c r="AK25" s="14">
        <v>0</v>
      </c>
      <c r="AL25" s="14" t="s">
        <v>149</v>
      </c>
      <c r="AM25" s="14" t="s">
        <v>149</v>
      </c>
      <c r="AN25" s="14" t="s">
        <v>148</v>
      </c>
      <c r="AO25" s="14">
        <v>0</v>
      </c>
      <c r="AP25" s="14" t="s">
        <v>226</v>
      </c>
      <c r="AQ25" s="14" t="s">
        <v>206</v>
      </c>
      <c r="AR25" s="14" t="s">
        <v>225</v>
      </c>
      <c r="AS25" s="14">
        <v>1</v>
      </c>
      <c r="AT25" s="14" t="s">
        <v>149</v>
      </c>
      <c r="AU25" s="14" t="s">
        <v>149</v>
      </c>
      <c r="AV25" s="14" t="s">
        <v>148</v>
      </c>
      <c r="AW25" s="14">
        <v>0</v>
      </c>
    </row>
    <row r="26" spans="1:49" x14ac:dyDescent="0.25">
      <c r="A26" s="14">
        <v>6000000026</v>
      </c>
      <c r="B26" s="14" t="s">
        <v>1257</v>
      </c>
      <c r="C26" s="14" t="s">
        <v>1144</v>
      </c>
      <c r="D26" s="14" t="s">
        <v>160</v>
      </c>
      <c r="E26" s="16">
        <v>45638.435440613401</v>
      </c>
      <c r="F26" s="14">
        <v>0.122</v>
      </c>
      <c r="G26" s="14">
        <v>3.5999999999999999E-3</v>
      </c>
      <c r="H26" s="14">
        <v>3.7699999999999999E-3</v>
      </c>
      <c r="I26" s="14" t="s">
        <v>222</v>
      </c>
      <c r="J26" s="14">
        <v>9.7699999999999995E-2</v>
      </c>
      <c r="L26" s="14">
        <v>1.25</v>
      </c>
      <c r="M26" s="14">
        <v>1.03</v>
      </c>
      <c r="N26" s="14" t="s">
        <v>221</v>
      </c>
      <c r="O26" s="15">
        <v>2350</v>
      </c>
      <c r="P26" s="14" t="s">
        <v>220</v>
      </c>
      <c r="Q26" s="15">
        <v>0</v>
      </c>
      <c r="R26" s="14" t="s">
        <v>219</v>
      </c>
      <c r="S26" s="14" t="s">
        <v>218</v>
      </c>
      <c r="T26" s="14" t="s">
        <v>217</v>
      </c>
      <c r="U26" s="14" t="s">
        <v>216</v>
      </c>
      <c r="V26" s="14" t="s">
        <v>1229</v>
      </c>
      <c r="W26" s="14" t="s">
        <v>214</v>
      </c>
      <c r="X26" s="14" t="s">
        <v>213</v>
      </c>
      <c r="Y26" s="14" t="s">
        <v>212</v>
      </c>
      <c r="Z26" s="14" t="s">
        <v>211</v>
      </c>
      <c r="AA26" s="14" t="s">
        <v>210</v>
      </c>
      <c r="AB26" s="14" t="s">
        <v>209</v>
      </c>
      <c r="AC26" s="14" t="s">
        <v>208</v>
      </c>
      <c r="AD26" s="14" t="s">
        <v>149</v>
      </c>
      <c r="AE26" s="14" t="s">
        <v>149</v>
      </c>
      <c r="AF26" s="14" t="s">
        <v>148</v>
      </c>
      <c r="AG26" s="14">
        <v>0</v>
      </c>
      <c r="AH26" s="14" t="s">
        <v>207</v>
      </c>
      <c r="AI26" s="14" t="s">
        <v>206</v>
      </c>
      <c r="AJ26" s="14" t="s">
        <v>205</v>
      </c>
      <c r="AK26" s="14">
        <v>1.5</v>
      </c>
      <c r="AL26" s="14" t="s">
        <v>149</v>
      </c>
      <c r="AM26" s="14" t="s">
        <v>149</v>
      </c>
      <c r="AN26" s="14" t="s">
        <v>148</v>
      </c>
      <c r="AO26" s="14">
        <v>0</v>
      </c>
      <c r="AP26" s="14" t="s">
        <v>149</v>
      </c>
      <c r="AQ26" s="14" t="s">
        <v>149</v>
      </c>
      <c r="AR26" s="14" t="s">
        <v>148</v>
      </c>
      <c r="AS26" s="14">
        <v>0</v>
      </c>
      <c r="AT26" s="14" t="s">
        <v>149</v>
      </c>
      <c r="AU26" s="14" t="s">
        <v>149</v>
      </c>
      <c r="AV26" s="14" t="s">
        <v>148</v>
      </c>
      <c r="AW26" s="14">
        <v>0</v>
      </c>
    </row>
    <row r="27" spans="1:49" x14ac:dyDescent="0.25">
      <c r="A27" s="14">
        <v>6000000027</v>
      </c>
      <c r="B27" s="14" t="s">
        <v>1256</v>
      </c>
      <c r="C27" s="14" t="s">
        <v>1144</v>
      </c>
      <c r="D27" s="14" t="s">
        <v>160</v>
      </c>
      <c r="E27" s="16">
        <v>45638.436640879598</v>
      </c>
      <c r="F27" s="14">
        <v>9.1300000000000006E-2</v>
      </c>
      <c r="G27" s="14">
        <v>3.5999999999999999E-3</v>
      </c>
      <c r="H27" s="14">
        <v>2.8500000000000001E-3</v>
      </c>
      <c r="I27" s="14" t="s">
        <v>222</v>
      </c>
      <c r="J27" s="14">
        <v>7.2999999999999995E-2</v>
      </c>
      <c r="L27" s="14">
        <v>1.25</v>
      </c>
      <c r="M27" s="14">
        <v>1.03</v>
      </c>
      <c r="N27" s="14" t="s">
        <v>221</v>
      </c>
      <c r="O27" s="15">
        <v>2350</v>
      </c>
      <c r="P27" s="14" t="s">
        <v>220</v>
      </c>
      <c r="Q27" s="15">
        <v>0</v>
      </c>
      <c r="R27" s="14" t="s">
        <v>219</v>
      </c>
      <c r="S27" s="14" t="s">
        <v>218</v>
      </c>
      <c r="T27" s="14" t="s">
        <v>217</v>
      </c>
      <c r="U27" s="14" t="s">
        <v>216</v>
      </c>
      <c r="V27" s="14" t="s">
        <v>1229</v>
      </c>
      <c r="W27" s="14" t="s">
        <v>214</v>
      </c>
      <c r="X27" s="14" t="s">
        <v>213</v>
      </c>
      <c r="Y27" s="14" t="s">
        <v>212</v>
      </c>
      <c r="Z27" s="14" t="s">
        <v>211</v>
      </c>
      <c r="AA27" s="14" t="s">
        <v>210</v>
      </c>
      <c r="AB27" s="14" t="s">
        <v>209</v>
      </c>
      <c r="AC27" s="14" t="s">
        <v>208</v>
      </c>
      <c r="AD27" s="14" t="s">
        <v>149</v>
      </c>
      <c r="AE27" s="14" t="s">
        <v>149</v>
      </c>
      <c r="AF27" s="14" t="s">
        <v>148</v>
      </c>
      <c r="AG27" s="14">
        <v>0</v>
      </c>
      <c r="AH27" s="14" t="s">
        <v>207</v>
      </c>
      <c r="AI27" s="14" t="s">
        <v>206</v>
      </c>
      <c r="AJ27" s="14" t="s">
        <v>205</v>
      </c>
      <c r="AK27" s="14">
        <v>1.5</v>
      </c>
      <c r="AL27" s="14" t="s">
        <v>149</v>
      </c>
      <c r="AM27" s="14" t="s">
        <v>149</v>
      </c>
      <c r="AN27" s="14" t="s">
        <v>148</v>
      </c>
      <c r="AO27" s="14">
        <v>0</v>
      </c>
      <c r="AP27" s="14" t="s">
        <v>149</v>
      </c>
      <c r="AQ27" s="14" t="s">
        <v>149</v>
      </c>
      <c r="AR27" s="14" t="s">
        <v>148</v>
      </c>
      <c r="AS27" s="14">
        <v>0</v>
      </c>
      <c r="AT27" s="14" t="s">
        <v>149</v>
      </c>
      <c r="AU27" s="14" t="s">
        <v>149</v>
      </c>
      <c r="AV27" s="14" t="s">
        <v>148</v>
      </c>
      <c r="AW27" s="14">
        <v>0</v>
      </c>
    </row>
    <row r="28" spans="1:49" x14ac:dyDescent="0.25">
      <c r="A28" s="14">
        <v>6000000028</v>
      </c>
      <c r="B28" s="14" t="s">
        <v>1255</v>
      </c>
      <c r="C28" s="14" t="s">
        <v>1144</v>
      </c>
      <c r="D28" s="14" t="s">
        <v>160</v>
      </c>
      <c r="E28" s="16">
        <v>45638.437844294</v>
      </c>
      <c r="F28" s="14">
        <v>9.6299999999999997E-2</v>
      </c>
      <c r="G28" s="14">
        <v>3.5999999999999999E-3</v>
      </c>
      <c r="H28" s="14">
        <v>3.0000000000000001E-3</v>
      </c>
      <c r="I28" s="14" t="s">
        <v>222</v>
      </c>
      <c r="J28" s="14">
        <v>7.6999999999999999E-2</v>
      </c>
      <c r="L28" s="14">
        <v>1.25</v>
      </c>
      <c r="M28" s="14">
        <v>1.03</v>
      </c>
      <c r="N28" s="14" t="s">
        <v>221</v>
      </c>
      <c r="O28" s="15">
        <v>2350</v>
      </c>
      <c r="P28" s="14" t="s">
        <v>220</v>
      </c>
      <c r="Q28" s="15">
        <v>0</v>
      </c>
      <c r="R28" s="14" t="s">
        <v>219</v>
      </c>
      <c r="S28" s="14" t="s">
        <v>218</v>
      </c>
      <c r="T28" s="14" t="s">
        <v>217</v>
      </c>
      <c r="U28" s="14" t="s">
        <v>216</v>
      </c>
      <c r="V28" s="14" t="s">
        <v>1229</v>
      </c>
      <c r="W28" s="14" t="s">
        <v>214</v>
      </c>
      <c r="X28" s="14" t="s">
        <v>213</v>
      </c>
      <c r="Y28" s="14" t="s">
        <v>212</v>
      </c>
      <c r="Z28" s="14" t="s">
        <v>211</v>
      </c>
      <c r="AA28" s="14" t="s">
        <v>210</v>
      </c>
      <c r="AB28" s="14" t="s">
        <v>209</v>
      </c>
      <c r="AC28" s="14" t="s">
        <v>208</v>
      </c>
      <c r="AD28" s="14" t="s">
        <v>149</v>
      </c>
      <c r="AE28" s="14" t="s">
        <v>149</v>
      </c>
      <c r="AF28" s="14" t="s">
        <v>148</v>
      </c>
      <c r="AG28" s="14">
        <v>0</v>
      </c>
      <c r="AH28" s="14" t="s">
        <v>207</v>
      </c>
      <c r="AI28" s="14" t="s">
        <v>206</v>
      </c>
      <c r="AJ28" s="14" t="s">
        <v>205</v>
      </c>
      <c r="AK28" s="14">
        <v>1.5</v>
      </c>
      <c r="AL28" s="14" t="s">
        <v>149</v>
      </c>
      <c r="AM28" s="14" t="s">
        <v>149</v>
      </c>
      <c r="AN28" s="14" t="s">
        <v>148</v>
      </c>
      <c r="AO28" s="14">
        <v>0</v>
      </c>
      <c r="AP28" s="14" t="s">
        <v>149</v>
      </c>
      <c r="AQ28" s="14" t="s">
        <v>149</v>
      </c>
      <c r="AR28" s="14" t="s">
        <v>148</v>
      </c>
      <c r="AS28" s="14">
        <v>0</v>
      </c>
      <c r="AT28" s="14" t="s">
        <v>149</v>
      </c>
      <c r="AU28" s="14" t="s">
        <v>149</v>
      </c>
      <c r="AV28" s="14" t="s">
        <v>148</v>
      </c>
      <c r="AW28" s="14">
        <v>0</v>
      </c>
    </row>
    <row r="29" spans="1:49" x14ac:dyDescent="0.25">
      <c r="A29" s="14">
        <v>6000000029</v>
      </c>
      <c r="B29" s="14" t="s">
        <v>1254</v>
      </c>
      <c r="C29" s="14" t="s">
        <v>1144</v>
      </c>
      <c r="D29" s="14" t="s">
        <v>160</v>
      </c>
      <c r="E29" s="16">
        <v>45638.4389460069</v>
      </c>
      <c r="F29" s="14">
        <v>0.129</v>
      </c>
      <c r="G29" s="14">
        <v>3.5999999999999999E-3</v>
      </c>
      <c r="H29" s="14">
        <v>3.9699999999999996E-3</v>
      </c>
      <c r="I29" s="14" t="s">
        <v>222</v>
      </c>
      <c r="J29" s="14">
        <v>0.10299999999999999</v>
      </c>
      <c r="L29" s="14">
        <v>1.25</v>
      </c>
      <c r="M29" s="14">
        <v>1.03</v>
      </c>
      <c r="N29" s="14" t="s">
        <v>221</v>
      </c>
      <c r="O29" s="15">
        <v>2350</v>
      </c>
      <c r="P29" s="14" t="s">
        <v>220</v>
      </c>
      <c r="Q29" s="15">
        <v>0</v>
      </c>
      <c r="R29" s="14" t="s">
        <v>219</v>
      </c>
      <c r="S29" s="14" t="s">
        <v>218</v>
      </c>
      <c r="T29" s="14" t="s">
        <v>217</v>
      </c>
      <c r="U29" s="14" t="s">
        <v>216</v>
      </c>
      <c r="V29" s="14" t="s">
        <v>1229</v>
      </c>
      <c r="W29" s="14" t="s">
        <v>214</v>
      </c>
      <c r="X29" s="14" t="s">
        <v>213</v>
      </c>
      <c r="Y29" s="14" t="s">
        <v>212</v>
      </c>
      <c r="Z29" s="14" t="s">
        <v>211</v>
      </c>
      <c r="AA29" s="14" t="s">
        <v>210</v>
      </c>
      <c r="AB29" s="14" t="s">
        <v>209</v>
      </c>
      <c r="AC29" s="14" t="s">
        <v>208</v>
      </c>
      <c r="AD29" s="14" t="s">
        <v>149</v>
      </c>
      <c r="AE29" s="14" t="s">
        <v>149</v>
      </c>
      <c r="AF29" s="14" t="s">
        <v>148</v>
      </c>
      <c r="AG29" s="14">
        <v>0</v>
      </c>
      <c r="AH29" s="14" t="s">
        <v>149</v>
      </c>
      <c r="AI29" s="14" t="s">
        <v>149</v>
      </c>
      <c r="AJ29" s="14" t="s">
        <v>148</v>
      </c>
      <c r="AK29" s="14">
        <v>0</v>
      </c>
      <c r="AL29" s="14" t="s">
        <v>149</v>
      </c>
      <c r="AM29" s="14" t="s">
        <v>149</v>
      </c>
      <c r="AN29" s="14" t="s">
        <v>148</v>
      </c>
      <c r="AO29" s="14">
        <v>0</v>
      </c>
      <c r="AP29" s="14" t="s">
        <v>149</v>
      </c>
      <c r="AQ29" s="14" t="s">
        <v>149</v>
      </c>
      <c r="AR29" s="14" t="s">
        <v>148</v>
      </c>
      <c r="AS29" s="14">
        <v>0</v>
      </c>
      <c r="AT29" s="14" t="s">
        <v>149</v>
      </c>
      <c r="AU29" s="14" t="s">
        <v>149</v>
      </c>
      <c r="AV29" s="14" t="s">
        <v>148</v>
      </c>
      <c r="AW29" s="14">
        <v>0</v>
      </c>
    </row>
    <row r="30" spans="1:49" x14ac:dyDescent="0.25">
      <c r="A30" s="14">
        <v>6000000030</v>
      </c>
      <c r="B30" s="14" t="s">
        <v>1253</v>
      </c>
      <c r="C30" s="14" t="s">
        <v>1144</v>
      </c>
      <c r="D30" s="14" t="s">
        <v>160</v>
      </c>
      <c r="E30" s="16">
        <v>45638.439317893499</v>
      </c>
      <c r="F30" s="14">
        <v>0.13600000000000001</v>
      </c>
      <c r="G30" s="14">
        <v>3.5999999999999999E-3</v>
      </c>
      <c r="H30" s="14">
        <v>4.1999999999999997E-3</v>
      </c>
      <c r="I30" s="14" t="s">
        <v>222</v>
      </c>
      <c r="J30" s="14">
        <v>0.109</v>
      </c>
      <c r="L30" s="14">
        <v>1.25</v>
      </c>
      <c r="M30" s="14">
        <v>1.03</v>
      </c>
      <c r="N30" s="14" t="s">
        <v>221</v>
      </c>
      <c r="O30" s="15">
        <v>2350</v>
      </c>
      <c r="P30" s="14" t="s">
        <v>220</v>
      </c>
      <c r="Q30" s="15">
        <v>0</v>
      </c>
      <c r="R30" s="14" t="s">
        <v>219</v>
      </c>
      <c r="S30" s="14" t="s">
        <v>218</v>
      </c>
      <c r="T30" s="14" t="s">
        <v>217</v>
      </c>
      <c r="U30" s="14" t="s">
        <v>216</v>
      </c>
      <c r="V30" s="14" t="s">
        <v>1229</v>
      </c>
      <c r="W30" s="14" t="s">
        <v>1252</v>
      </c>
      <c r="X30" s="14" t="s">
        <v>213</v>
      </c>
      <c r="Y30" s="14" t="s">
        <v>212</v>
      </c>
      <c r="Z30" s="14" t="s">
        <v>211</v>
      </c>
      <c r="AA30" s="14" t="s">
        <v>210</v>
      </c>
      <c r="AB30" s="14" t="s">
        <v>209</v>
      </c>
      <c r="AC30" s="14" t="s">
        <v>208</v>
      </c>
      <c r="AD30" s="14" t="s">
        <v>149</v>
      </c>
      <c r="AE30" s="14" t="s">
        <v>149</v>
      </c>
      <c r="AF30" s="14" t="s">
        <v>148</v>
      </c>
      <c r="AG30" s="14">
        <v>0</v>
      </c>
      <c r="AH30" s="14" t="s">
        <v>207</v>
      </c>
      <c r="AI30" s="14" t="s">
        <v>206</v>
      </c>
      <c r="AJ30" s="14" t="s">
        <v>205</v>
      </c>
      <c r="AK30" s="14">
        <v>1.5</v>
      </c>
      <c r="AL30" s="14" t="s">
        <v>149</v>
      </c>
      <c r="AM30" s="14" t="s">
        <v>149</v>
      </c>
      <c r="AN30" s="14" t="s">
        <v>148</v>
      </c>
      <c r="AO30" s="14">
        <v>0</v>
      </c>
      <c r="AP30" s="14" t="s">
        <v>149</v>
      </c>
      <c r="AQ30" s="14" t="s">
        <v>149</v>
      </c>
      <c r="AR30" s="14" t="s">
        <v>148</v>
      </c>
      <c r="AS30" s="14">
        <v>0</v>
      </c>
      <c r="AT30" s="14" t="s">
        <v>149</v>
      </c>
      <c r="AU30" s="14" t="s">
        <v>149</v>
      </c>
      <c r="AV30" s="14" t="s">
        <v>148</v>
      </c>
      <c r="AW30" s="14">
        <v>0</v>
      </c>
    </row>
    <row r="31" spans="1:49" x14ac:dyDescent="0.25">
      <c r="A31" s="14">
        <v>6000000031</v>
      </c>
      <c r="B31" s="14" t="s">
        <v>1251</v>
      </c>
      <c r="C31" s="14" t="s">
        <v>1144</v>
      </c>
      <c r="D31" s="14" t="s">
        <v>160</v>
      </c>
      <c r="E31" s="16">
        <v>45638.439473460603</v>
      </c>
      <c r="F31" s="14">
        <v>0.10199999999999999</v>
      </c>
      <c r="G31" s="14">
        <v>3.5999999999999999E-3</v>
      </c>
      <c r="H31" s="14">
        <v>3.1800000000000001E-3</v>
      </c>
      <c r="I31" s="14" t="s">
        <v>222</v>
      </c>
      <c r="J31" s="14">
        <v>8.1900000000000001E-2</v>
      </c>
      <c r="L31" s="14">
        <v>1.25</v>
      </c>
      <c r="M31" s="14">
        <v>1.03</v>
      </c>
      <c r="N31" s="14" t="s">
        <v>221</v>
      </c>
      <c r="O31" s="15">
        <v>2350</v>
      </c>
      <c r="P31" s="14" t="s">
        <v>220</v>
      </c>
      <c r="Q31" s="15">
        <v>0</v>
      </c>
      <c r="R31" s="14" t="s">
        <v>219</v>
      </c>
      <c r="S31" s="14" t="s">
        <v>218</v>
      </c>
      <c r="T31" s="14" t="s">
        <v>217</v>
      </c>
      <c r="U31" s="14" t="s">
        <v>216</v>
      </c>
      <c r="V31" s="14" t="s">
        <v>1229</v>
      </c>
      <c r="W31" s="14" t="s">
        <v>214</v>
      </c>
      <c r="X31" s="14" t="s">
        <v>213</v>
      </c>
      <c r="Y31" s="14" t="s">
        <v>212</v>
      </c>
      <c r="Z31" s="14" t="s">
        <v>211</v>
      </c>
      <c r="AA31" s="14" t="s">
        <v>210</v>
      </c>
      <c r="AB31" s="14" t="s">
        <v>209</v>
      </c>
      <c r="AC31" s="14" t="s">
        <v>208</v>
      </c>
      <c r="AD31" s="14" t="s">
        <v>149</v>
      </c>
      <c r="AE31" s="14" t="s">
        <v>149</v>
      </c>
      <c r="AF31" s="14" t="s">
        <v>148</v>
      </c>
      <c r="AG31" s="14">
        <v>0</v>
      </c>
      <c r="AH31" s="14" t="s">
        <v>207</v>
      </c>
      <c r="AI31" s="14" t="s">
        <v>206</v>
      </c>
      <c r="AJ31" s="14" t="s">
        <v>205</v>
      </c>
      <c r="AK31" s="14">
        <v>1.5</v>
      </c>
      <c r="AL31" s="14" t="s">
        <v>149</v>
      </c>
      <c r="AM31" s="14" t="s">
        <v>149</v>
      </c>
      <c r="AN31" s="14" t="s">
        <v>148</v>
      </c>
      <c r="AO31" s="14">
        <v>0</v>
      </c>
      <c r="AP31" s="14" t="s">
        <v>149</v>
      </c>
      <c r="AQ31" s="14" t="s">
        <v>149</v>
      </c>
      <c r="AR31" s="14" t="s">
        <v>148</v>
      </c>
      <c r="AS31" s="14">
        <v>0</v>
      </c>
      <c r="AT31" s="14" t="s">
        <v>149</v>
      </c>
      <c r="AU31" s="14" t="s">
        <v>149</v>
      </c>
      <c r="AV31" s="14" t="s">
        <v>148</v>
      </c>
      <c r="AW31" s="14">
        <v>0</v>
      </c>
    </row>
    <row r="32" spans="1:49" x14ac:dyDescent="0.25">
      <c r="A32" s="14">
        <v>6000000032</v>
      </c>
      <c r="B32" s="14" t="s">
        <v>1250</v>
      </c>
      <c r="C32" s="14" t="s">
        <v>1144</v>
      </c>
      <c r="D32" s="14" t="s">
        <v>160</v>
      </c>
      <c r="E32" s="16">
        <v>45638.439938969903</v>
      </c>
      <c r="F32" s="14">
        <v>0.14499999999999999</v>
      </c>
      <c r="G32" s="14">
        <v>3.5999999999999999E-3</v>
      </c>
      <c r="H32" s="14">
        <v>4.4600000000000004E-3</v>
      </c>
      <c r="I32" s="14" t="s">
        <v>222</v>
      </c>
      <c r="J32" s="14">
        <v>0.11600000000000001</v>
      </c>
      <c r="L32" s="14">
        <v>1.25</v>
      </c>
      <c r="M32" s="14">
        <v>1.03</v>
      </c>
      <c r="N32" s="14" t="s">
        <v>221</v>
      </c>
      <c r="O32" s="15">
        <v>2350</v>
      </c>
      <c r="P32" s="14" t="s">
        <v>220</v>
      </c>
      <c r="Q32" s="15">
        <v>0</v>
      </c>
      <c r="R32" s="14" t="s">
        <v>219</v>
      </c>
      <c r="S32" s="14" t="s">
        <v>218</v>
      </c>
      <c r="T32" s="14" t="s">
        <v>217</v>
      </c>
      <c r="U32" s="14" t="s">
        <v>216</v>
      </c>
      <c r="V32" s="14" t="s">
        <v>1229</v>
      </c>
      <c r="W32" s="14" t="s">
        <v>214</v>
      </c>
      <c r="X32" s="14" t="s">
        <v>213</v>
      </c>
      <c r="Y32" s="14" t="s">
        <v>212</v>
      </c>
      <c r="Z32" s="14" t="s">
        <v>211</v>
      </c>
      <c r="AA32" s="14" t="s">
        <v>210</v>
      </c>
      <c r="AB32" s="14" t="s">
        <v>209</v>
      </c>
      <c r="AC32" s="14" t="s">
        <v>208</v>
      </c>
      <c r="AD32" s="14" t="s">
        <v>149</v>
      </c>
      <c r="AE32" s="14" t="s">
        <v>149</v>
      </c>
      <c r="AF32" s="14" t="s">
        <v>148</v>
      </c>
      <c r="AG32" s="14">
        <v>0</v>
      </c>
      <c r="AH32" s="14" t="s">
        <v>207</v>
      </c>
      <c r="AI32" s="14" t="s">
        <v>206</v>
      </c>
      <c r="AJ32" s="14" t="s">
        <v>205</v>
      </c>
      <c r="AK32" s="14">
        <v>1.5</v>
      </c>
      <c r="AL32" s="14" t="s">
        <v>149</v>
      </c>
      <c r="AM32" s="14" t="s">
        <v>149</v>
      </c>
      <c r="AN32" s="14" t="s">
        <v>148</v>
      </c>
      <c r="AO32" s="14">
        <v>0</v>
      </c>
      <c r="AP32" s="14" t="s">
        <v>149</v>
      </c>
      <c r="AQ32" s="14" t="s">
        <v>149</v>
      </c>
      <c r="AR32" s="14" t="s">
        <v>148</v>
      </c>
      <c r="AS32" s="14">
        <v>0</v>
      </c>
      <c r="AT32" s="14" t="s">
        <v>149</v>
      </c>
      <c r="AU32" s="14" t="s">
        <v>149</v>
      </c>
      <c r="AV32" s="14" t="s">
        <v>148</v>
      </c>
      <c r="AW32" s="14">
        <v>0</v>
      </c>
    </row>
    <row r="33" spans="1:49" x14ac:dyDescent="0.25">
      <c r="A33" s="14">
        <v>6000000033</v>
      </c>
      <c r="B33" s="14" t="s">
        <v>1249</v>
      </c>
      <c r="C33" s="14" t="s">
        <v>1144</v>
      </c>
      <c r="D33" s="14" t="s">
        <v>160</v>
      </c>
      <c r="E33" s="16">
        <v>45638.445124884303</v>
      </c>
      <c r="F33" s="14">
        <v>0.108</v>
      </c>
      <c r="G33" s="14">
        <v>3.5999999999999999E-3</v>
      </c>
      <c r="H33" s="14">
        <v>3.3600000000000001E-3</v>
      </c>
      <c r="I33" s="14" t="s">
        <v>222</v>
      </c>
      <c r="J33" s="14">
        <v>8.6699999999999999E-2</v>
      </c>
      <c r="L33" s="14">
        <v>1.25</v>
      </c>
      <c r="M33" s="14">
        <v>1.03</v>
      </c>
      <c r="N33" s="14" t="s">
        <v>221</v>
      </c>
      <c r="O33" s="15">
        <v>2350</v>
      </c>
      <c r="P33" s="14" t="s">
        <v>220</v>
      </c>
      <c r="Q33" s="15">
        <v>0</v>
      </c>
      <c r="R33" s="14" t="s">
        <v>219</v>
      </c>
      <c r="S33" s="14" t="s">
        <v>218</v>
      </c>
      <c r="T33" s="14" t="s">
        <v>217</v>
      </c>
      <c r="U33" s="14" t="s">
        <v>216</v>
      </c>
      <c r="V33" s="14" t="s">
        <v>1229</v>
      </c>
      <c r="W33" s="14" t="s">
        <v>214</v>
      </c>
      <c r="X33" s="14" t="s">
        <v>213</v>
      </c>
      <c r="Y33" s="14" t="s">
        <v>212</v>
      </c>
      <c r="Z33" s="14" t="s">
        <v>211</v>
      </c>
      <c r="AA33" s="14" t="s">
        <v>210</v>
      </c>
      <c r="AB33" s="14" t="s">
        <v>209</v>
      </c>
      <c r="AC33" s="14" t="s">
        <v>208</v>
      </c>
      <c r="AD33" s="14" t="s">
        <v>149</v>
      </c>
      <c r="AE33" s="14" t="s">
        <v>149</v>
      </c>
      <c r="AF33" s="14" t="s">
        <v>148</v>
      </c>
      <c r="AG33" s="14">
        <v>0</v>
      </c>
      <c r="AH33" s="14" t="s">
        <v>207</v>
      </c>
      <c r="AI33" s="14" t="s">
        <v>206</v>
      </c>
      <c r="AJ33" s="14" t="s">
        <v>205</v>
      </c>
      <c r="AK33" s="14">
        <v>1.5</v>
      </c>
      <c r="AL33" s="14" t="s">
        <v>149</v>
      </c>
      <c r="AM33" s="14" t="s">
        <v>149</v>
      </c>
      <c r="AN33" s="14" t="s">
        <v>148</v>
      </c>
      <c r="AO33" s="14">
        <v>0</v>
      </c>
      <c r="AP33" s="14" t="s">
        <v>149</v>
      </c>
      <c r="AQ33" s="14" t="s">
        <v>149</v>
      </c>
      <c r="AR33" s="14" t="s">
        <v>148</v>
      </c>
      <c r="AS33" s="14">
        <v>0</v>
      </c>
      <c r="AT33" s="14" t="s">
        <v>149</v>
      </c>
      <c r="AU33" s="14" t="s">
        <v>149</v>
      </c>
      <c r="AV33" s="14" t="s">
        <v>148</v>
      </c>
      <c r="AW33" s="14">
        <v>0</v>
      </c>
    </row>
    <row r="34" spans="1:49" x14ac:dyDescent="0.25">
      <c r="A34" s="14">
        <v>6000000034</v>
      </c>
      <c r="B34" s="14" t="s">
        <v>1248</v>
      </c>
      <c r="C34" s="14" t="s">
        <v>1144</v>
      </c>
      <c r="D34" s="14" t="s">
        <v>160</v>
      </c>
      <c r="E34" s="16">
        <v>45638.445278634303</v>
      </c>
      <c r="F34" s="14">
        <v>0.111</v>
      </c>
      <c r="G34" s="14">
        <v>3.5999999999999999E-3</v>
      </c>
      <c r="H34" s="14">
        <v>3.4299999999999999E-3</v>
      </c>
      <c r="I34" s="14" t="s">
        <v>222</v>
      </c>
      <c r="J34" s="14">
        <v>8.8599999999999998E-2</v>
      </c>
      <c r="L34" s="14">
        <v>1.25</v>
      </c>
      <c r="M34" s="14">
        <v>1.03</v>
      </c>
      <c r="N34" s="14" t="s">
        <v>221</v>
      </c>
      <c r="O34" s="15">
        <v>2350</v>
      </c>
      <c r="P34" s="14" t="s">
        <v>220</v>
      </c>
      <c r="Q34" s="15">
        <v>0</v>
      </c>
      <c r="R34" s="14" t="s">
        <v>219</v>
      </c>
      <c r="S34" s="14" t="s">
        <v>218</v>
      </c>
      <c r="T34" s="14" t="s">
        <v>217</v>
      </c>
      <c r="U34" s="14" t="s">
        <v>216</v>
      </c>
      <c r="V34" s="14" t="s">
        <v>1247</v>
      </c>
      <c r="W34" s="14" t="s">
        <v>214</v>
      </c>
      <c r="X34" s="14" t="s">
        <v>213</v>
      </c>
      <c r="Y34" s="14" t="s">
        <v>212</v>
      </c>
      <c r="Z34" s="14" t="s">
        <v>211</v>
      </c>
      <c r="AA34" s="14" t="s">
        <v>210</v>
      </c>
      <c r="AB34" s="14" t="s">
        <v>209</v>
      </c>
      <c r="AC34" s="14" t="s">
        <v>208</v>
      </c>
      <c r="AD34" s="14" t="s">
        <v>149</v>
      </c>
      <c r="AE34" s="14" t="s">
        <v>149</v>
      </c>
      <c r="AF34" s="14" t="s">
        <v>148</v>
      </c>
      <c r="AG34" s="14">
        <v>0</v>
      </c>
      <c r="AH34" s="14" t="s">
        <v>207</v>
      </c>
      <c r="AI34" s="14" t="s">
        <v>206</v>
      </c>
      <c r="AJ34" s="14" t="s">
        <v>205</v>
      </c>
      <c r="AK34" s="14">
        <v>1.5</v>
      </c>
      <c r="AL34" s="14" t="s">
        <v>149</v>
      </c>
      <c r="AM34" s="14" t="s">
        <v>149</v>
      </c>
      <c r="AN34" s="14" t="s">
        <v>148</v>
      </c>
      <c r="AO34" s="14">
        <v>0</v>
      </c>
      <c r="AP34" s="14" t="s">
        <v>149</v>
      </c>
      <c r="AQ34" s="14" t="s">
        <v>149</v>
      </c>
      <c r="AR34" s="14" t="s">
        <v>148</v>
      </c>
      <c r="AS34" s="14">
        <v>0</v>
      </c>
      <c r="AT34" s="14" t="s">
        <v>149</v>
      </c>
      <c r="AU34" s="14" t="s">
        <v>149</v>
      </c>
      <c r="AV34" s="14" t="s">
        <v>148</v>
      </c>
      <c r="AW34" s="14">
        <v>0</v>
      </c>
    </row>
    <row r="35" spans="1:49" x14ac:dyDescent="0.25">
      <c r="A35" s="14">
        <v>6000000035</v>
      </c>
      <c r="B35" s="14" t="s">
        <v>1246</v>
      </c>
      <c r="C35" s="14" t="s">
        <v>1144</v>
      </c>
      <c r="D35" s="14" t="s">
        <v>160</v>
      </c>
      <c r="E35" s="16">
        <v>45638.4453988889</v>
      </c>
      <c r="F35" s="14">
        <v>0.14799999999999999</v>
      </c>
      <c r="G35" s="14">
        <v>3.5999999999999999E-3</v>
      </c>
      <c r="H35" s="14">
        <v>4.5300000000000002E-3</v>
      </c>
      <c r="I35" s="14" t="s">
        <v>222</v>
      </c>
      <c r="J35" s="14">
        <v>0.11799999999999999</v>
      </c>
      <c r="L35" s="14">
        <v>1.25</v>
      </c>
      <c r="M35" s="14">
        <v>1.03</v>
      </c>
      <c r="N35" s="14" t="s">
        <v>221</v>
      </c>
      <c r="O35" s="15">
        <v>2350</v>
      </c>
      <c r="P35" s="14" t="s">
        <v>220</v>
      </c>
      <c r="Q35" s="15">
        <v>0</v>
      </c>
      <c r="R35" s="14" t="s">
        <v>219</v>
      </c>
      <c r="S35" s="14" t="s">
        <v>218</v>
      </c>
      <c r="T35" s="14" t="s">
        <v>217</v>
      </c>
      <c r="U35" s="14" t="s">
        <v>216</v>
      </c>
      <c r="V35" s="14" t="s">
        <v>1229</v>
      </c>
      <c r="W35" s="14" t="s">
        <v>214</v>
      </c>
      <c r="X35" s="14" t="s">
        <v>213</v>
      </c>
      <c r="Y35" s="14" t="s">
        <v>212</v>
      </c>
      <c r="Z35" s="14" t="s">
        <v>1245</v>
      </c>
      <c r="AA35" s="14" t="s">
        <v>210</v>
      </c>
      <c r="AB35" s="14" t="s">
        <v>209</v>
      </c>
      <c r="AC35" s="14" t="s">
        <v>208</v>
      </c>
      <c r="AD35" s="14" t="s">
        <v>149</v>
      </c>
      <c r="AE35" s="14" t="s">
        <v>149</v>
      </c>
      <c r="AF35" s="14" t="s">
        <v>148</v>
      </c>
      <c r="AG35" s="14">
        <v>0</v>
      </c>
      <c r="AH35" s="14" t="s">
        <v>207</v>
      </c>
      <c r="AI35" s="14" t="s">
        <v>206</v>
      </c>
      <c r="AJ35" s="14" t="s">
        <v>205</v>
      </c>
      <c r="AK35" s="14">
        <v>1.5</v>
      </c>
      <c r="AL35" s="14" t="s">
        <v>149</v>
      </c>
      <c r="AM35" s="14" t="s">
        <v>149</v>
      </c>
      <c r="AN35" s="14" t="s">
        <v>148</v>
      </c>
      <c r="AO35" s="14">
        <v>0</v>
      </c>
      <c r="AP35" s="14" t="s">
        <v>149</v>
      </c>
      <c r="AQ35" s="14" t="s">
        <v>149</v>
      </c>
      <c r="AR35" s="14" t="s">
        <v>148</v>
      </c>
      <c r="AS35" s="14">
        <v>0</v>
      </c>
      <c r="AT35" s="14" t="s">
        <v>149</v>
      </c>
      <c r="AU35" s="14" t="s">
        <v>149</v>
      </c>
      <c r="AV35" s="14" t="s">
        <v>148</v>
      </c>
      <c r="AW35" s="14">
        <v>0</v>
      </c>
    </row>
    <row r="36" spans="1:49" x14ac:dyDescent="0.25">
      <c r="A36" s="14">
        <v>6000000036</v>
      </c>
      <c r="B36" s="14" t="s">
        <v>1244</v>
      </c>
      <c r="C36" s="14" t="s">
        <v>1144</v>
      </c>
      <c r="D36" s="14" t="s">
        <v>160</v>
      </c>
      <c r="E36" s="16">
        <v>45638.445548171301</v>
      </c>
      <c r="F36" s="14">
        <v>0.16300000000000001</v>
      </c>
      <c r="G36" s="14">
        <v>3.5999999999999999E-3</v>
      </c>
      <c r="H36" s="14">
        <v>4.9800000000000001E-3</v>
      </c>
      <c r="I36" s="14" t="s">
        <v>222</v>
      </c>
      <c r="J36" s="14">
        <v>0.13</v>
      </c>
      <c r="L36" s="14">
        <v>1.25</v>
      </c>
      <c r="M36" s="14">
        <v>1.03</v>
      </c>
      <c r="N36" s="14" t="s">
        <v>221</v>
      </c>
      <c r="O36" s="15">
        <v>2350</v>
      </c>
      <c r="P36" s="14" t="s">
        <v>220</v>
      </c>
      <c r="Q36" s="15">
        <v>0</v>
      </c>
      <c r="R36" s="14" t="s">
        <v>219</v>
      </c>
      <c r="S36" s="14" t="s">
        <v>218</v>
      </c>
      <c r="T36" s="14" t="s">
        <v>217</v>
      </c>
      <c r="U36" s="14" t="s">
        <v>216</v>
      </c>
      <c r="V36" s="14" t="s">
        <v>1243</v>
      </c>
      <c r="W36" s="14" t="s">
        <v>214</v>
      </c>
      <c r="X36" s="14" t="s">
        <v>213</v>
      </c>
      <c r="Y36" s="14" t="s">
        <v>212</v>
      </c>
      <c r="Z36" s="14" t="s">
        <v>211</v>
      </c>
      <c r="AA36" s="14" t="s">
        <v>210</v>
      </c>
      <c r="AB36" s="14" t="s">
        <v>209</v>
      </c>
      <c r="AC36" s="14" t="s">
        <v>208</v>
      </c>
      <c r="AD36" s="14" t="s">
        <v>149</v>
      </c>
      <c r="AE36" s="14" t="s">
        <v>149</v>
      </c>
      <c r="AF36" s="14" t="s">
        <v>148</v>
      </c>
      <c r="AG36" s="14">
        <v>0</v>
      </c>
      <c r="AH36" s="14" t="s">
        <v>207</v>
      </c>
      <c r="AI36" s="14" t="s">
        <v>206</v>
      </c>
      <c r="AJ36" s="14" t="s">
        <v>205</v>
      </c>
      <c r="AK36" s="14">
        <v>1.5</v>
      </c>
      <c r="AL36" s="14" t="s">
        <v>149</v>
      </c>
      <c r="AM36" s="14" t="s">
        <v>149</v>
      </c>
      <c r="AN36" s="14" t="s">
        <v>148</v>
      </c>
      <c r="AO36" s="14">
        <v>0</v>
      </c>
      <c r="AP36" s="14" t="s">
        <v>149</v>
      </c>
      <c r="AQ36" s="14" t="s">
        <v>149</v>
      </c>
      <c r="AR36" s="14" t="s">
        <v>148</v>
      </c>
      <c r="AS36" s="14">
        <v>0</v>
      </c>
      <c r="AT36" s="14" t="s">
        <v>149</v>
      </c>
      <c r="AU36" s="14" t="s">
        <v>149</v>
      </c>
      <c r="AV36" s="14" t="s">
        <v>148</v>
      </c>
      <c r="AW36" s="14">
        <v>0</v>
      </c>
    </row>
    <row r="37" spans="1:49" x14ac:dyDescent="0.25">
      <c r="A37" s="14">
        <v>6000000037</v>
      </c>
      <c r="B37" s="14" t="s">
        <v>1242</v>
      </c>
      <c r="C37" s="14" t="s">
        <v>1144</v>
      </c>
      <c r="D37" s="14" t="s">
        <v>160</v>
      </c>
      <c r="E37" s="16">
        <v>45638.445690289402</v>
      </c>
      <c r="F37" s="14">
        <v>0.122</v>
      </c>
      <c r="G37" s="14">
        <v>3.5999999999999999E-3</v>
      </c>
      <c r="H37" s="14">
        <v>3.7799999999999999E-3</v>
      </c>
      <c r="I37" s="14" t="s">
        <v>222</v>
      </c>
      <c r="J37" s="14">
        <v>9.7799999999999998E-2</v>
      </c>
      <c r="L37" s="14">
        <v>1.25</v>
      </c>
      <c r="M37" s="14">
        <v>1.03</v>
      </c>
      <c r="N37" s="14" t="s">
        <v>221</v>
      </c>
      <c r="O37" s="15">
        <v>2350</v>
      </c>
      <c r="P37" s="14" t="s">
        <v>220</v>
      </c>
      <c r="Q37" s="15">
        <v>0</v>
      </c>
      <c r="R37" s="14" t="s">
        <v>219</v>
      </c>
      <c r="S37" s="14" t="s">
        <v>218</v>
      </c>
      <c r="T37" s="14" t="s">
        <v>217</v>
      </c>
      <c r="U37" s="14" t="s">
        <v>216</v>
      </c>
      <c r="V37" s="14" t="s">
        <v>1229</v>
      </c>
      <c r="W37" s="14" t="s">
        <v>214</v>
      </c>
      <c r="X37" s="14" t="s">
        <v>213</v>
      </c>
      <c r="Y37" s="14" t="s">
        <v>212</v>
      </c>
      <c r="Z37" s="14" t="s">
        <v>211</v>
      </c>
      <c r="AA37" s="14" t="s">
        <v>210</v>
      </c>
      <c r="AB37" s="14" t="s">
        <v>209</v>
      </c>
      <c r="AC37" s="14" t="s">
        <v>208</v>
      </c>
      <c r="AD37" s="14" t="s">
        <v>149</v>
      </c>
      <c r="AE37" s="14" t="s">
        <v>149</v>
      </c>
      <c r="AF37" s="14" t="s">
        <v>148</v>
      </c>
      <c r="AG37" s="14">
        <v>0</v>
      </c>
      <c r="AH37" s="14" t="s">
        <v>207</v>
      </c>
      <c r="AI37" s="14" t="s">
        <v>206</v>
      </c>
      <c r="AJ37" s="14" t="s">
        <v>205</v>
      </c>
      <c r="AK37" s="14">
        <v>1.5</v>
      </c>
      <c r="AL37" s="14" t="s">
        <v>149</v>
      </c>
      <c r="AM37" s="14" t="s">
        <v>149</v>
      </c>
      <c r="AN37" s="14" t="s">
        <v>148</v>
      </c>
      <c r="AO37" s="14">
        <v>0</v>
      </c>
      <c r="AP37" s="14" t="s">
        <v>149</v>
      </c>
      <c r="AQ37" s="14" t="s">
        <v>149</v>
      </c>
      <c r="AR37" s="14" t="s">
        <v>148</v>
      </c>
      <c r="AS37" s="14">
        <v>0</v>
      </c>
      <c r="AT37" s="14" t="s">
        <v>149</v>
      </c>
      <c r="AU37" s="14" t="s">
        <v>149</v>
      </c>
      <c r="AV37" s="14" t="s">
        <v>148</v>
      </c>
      <c r="AW37" s="14">
        <v>0</v>
      </c>
    </row>
    <row r="38" spans="1:49" x14ac:dyDescent="0.25">
      <c r="A38" s="14">
        <v>6000000039</v>
      </c>
      <c r="B38" s="14" t="s">
        <v>1241</v>
      </c>
      <c r="C38" s="14" t="s">
        <v>1144</v>
      </c>
      <c r="D38" s="14" t="s">
        <v>160</v>
      </c>
      <c r="E38" s="16">
        <v>45638.444989976902</v>
      </c>
      <c r="F38" s="14">
        <v>0.17499999999999999</v>
      </c>
      <c r="G38" s="14">
        <v>3.5999999999999999E-3</v>
      </c>
      <c r="H38" s="14">
        <v>5.3600000000000002E-3</v>
      </c>
      <c r="I38" s="14" t="s">
        <v>222</v>
      </c>
      <c r="J38" s="14">
        <v>0.14000000000000001</v>
      </c>
      <c r="L38" s="14">
        <v>1.25</v>
      </c>
      <c r="M38" s="14">
        <v>1.03</v>
      </c>
      <c r="N38" s="14" t="s">
        <v>221</v>
      </c>
      <c r="O38" s="15">
        <v>2350</v>
      </c>
      <c r="P38" s="14" t="s">
        <v>220</v>
      </c>
      <c r="Q38" s="15">
        <v>0</v>
      </c>
      <c r="R38" s="14" t="s">
        <v>219</v>
      </c>
      <c r="S38" s="14" t="s">
        <v>218</v>
      </c>
      <c r="T38" s="14" t="s">
        <v>217</v>
      </c>
      <c r="U38" s="14" t="s">
        <v>216</v>
      </c>
      <c r="V38" s="14" t="s">
        <v>1229</v>
      </c>
      <c r="W38" s="14" t="s">
        <v>214</v>
      </c>
      <c r="X38" s="14" t="s">
        <v>213</v>
      </c>
      <c r="Y38" s="14" t="s">
        <v>212</v>
      </c>
      <c r="Z38" s="14" t="s">
        <v>211</v>
      </c>
      <c r="AA38" s="14" t="s">
        <v>210</v>
      </c>
      <c r="AB38" s="14" t="s">
        <v>209</v>
      </c>
      <c r="AC38" s="14" t="s">
        <v>208</v>
      </c>
      <c r="AD38" s="14" t="s">
        <v>149</v>
      </c>
      <c r="AE38" s="14" t="s">
        <v>149</v>
      </c>
      <c r="AF38" s="14" t="s">
        <v>148</v>
      </c>
      <c r="AG38" s="14">
        <v>0</v>
      </c>
      <c r="AH38" s="14" t="s">
        <v>207</v>
      </c>
      <c r="AI38" s="14" t="s">
        <v>206</v>
      </c>
      <c r="AJ38" s="14" t="s">
        <v>205</v>
      </c>
      <c r="AK38" s="14">
        <v>1.5</v>
      </c>
      <c r="AL38" s="14" t="s">
        <v>149</v>
      </c>
      <c r="AM38" s="14" t="s">
        <v>149</v>
      </c>
      <c r="AN38" s="14" t="s">
        <v>148</v>
      </c>
      <c r="AO38" s="14">
        <v>0</v>
      </c>
      <c r="AP38" s="14" t="s">
        <v>149</v>
      </c>
      <c r="AQ38" s="14" t="s">
        <v>149</v>
      </c>
      <c r="AR38" s="14" t="s">
        <v>148</v>
      </c>
      <c r="AS38" s="14">
        <v>0</v>
      </c>
      <c r="AT38" s="14" t="s">
        <v>149</v>
      </c>
      <c r="AU38" s="14" t="s">
        <v>149</v>
      </c>
      <c r="AV38" s="14" t="s">
        <v>148</v>
      </c>
      <c r="AW38" s="14">
        <v>0</v>
      </c>
    </row>
    <row r="39" spans="1:49" x14ac:dyDescent="0.25">
      <c r="A39" s="14">
        <v>6000000040</v>
      </c>
      <c r="B39" s="14" t="s">
        <v>1240</v>
      </c>
      <c r="C39" s="14" t="s">
        <v>1144</v>
      </c>
      <c r="D39" s="14" t="s">
        <v>160</v>
      </c>
      <c r="E39" s="16">
        <v>45638.442589618098</v>
      </c>
      <c r="F39" s="14">
        <v>0.13100000000000001</v>
      </c>
      <c r="G39" s="14">
        <v>3.5999999999999999E-3</v>
      </c>
      <c r="H39" s="14">
        <v>4.0499999999999998E-3</v>
      </c>
      <c r="I39" s="14" t="s">
        <v>222</v>
      </c>
      <c r="J39" s="14">
        <v>0.105</v>
      </c>
      <c r="L39" s="14">
        <v>1.25</v>
      </c>
      <c r="M39" s="14">
        <v>1.03</v>
      </c>
      <c r="N39" s="14" t="s">
        <v>221</v>
      </c>
      <c r="O39" s="15">
        <v>2350</v>
      </c>
      <c r="P39" s="14" t="s">
        <v>220</v>
      </c>
      <c r="Q39" s="15">
        <v>0</v>
      </c>
      <c r="R39" s="14" t="s">
        <v>219</v>
      </c>
      <c r="S39" s="14" t="s">
        <v>218</v>
      </c>
      <c r="T39" s="14" t="s">
        <v>217</v>
      </c>
      <c r="U39" s="14" t="s">
        <v>216</v>
      </c>
      <c r="V39" s="14" t="s">
        <v>1229</v>
      </c>
      <c r="W39" s="14" t="s">
        <v>214</v>
      </c>
      <c r="X39" s="14" t="s">
        <v>213</v>
      </c>
      <c r="Y39" s="14" t="s">
        <v>212</v>
      </c>
      <c r="Z39" s="14" t="s">
        <v>211</v>
      </c>
      <c r="AA39" s="14" t="s">
        <v>210</v>
      </c>
      <c r="AB39" s="14" t="s">
        <v>209</v>
      </c>
      <c r="AC39" s="14" t="s">
        <v>208</v>
      </c>
      <c r="AD39" s="14" t="s">
        <v>149</v>
      </c>
      <c r="AE39" s="14" t="s">
        <v>149</v>
      </c>
      <c r="AF39" s="14" t="s">
        <v>148</v>
      </c>
      <c r="AG39" s="14">
        <v>0</v>
      </c>
      <c r="AH39" s="14" t="s">
        <v>207</v>
      </c>
      <c r="AI39" s="14" t="s">
        <v>206</v>
      </c>
      <c r="AJ39" s="14" t="s">
        <v>205</v>
      </c>
      <c r="AK39" s="14">
        <v>1.5</v>
      </c>
      <c r="AL39" s="14" t="s">
        <v>149</v>
      </c>
      <c r="AM39" s="14" t="s">
        <v>149</v>
      </c>
      <c r="AN39" s="14" t="s">
        <v>148</v>
      </c>
      <c r="AO39" s="14">
        <v>0</v>
      </c>
      <c r="AP39" s="14" t="s">
        <v>149</v>
      </c>
      <c r="AQ39" s="14" t="s">
        <v>149</v>
      </c>
      <c r="AR39" s="14" t="s">
        <v>148</v>
      </c>
      <c r="AS39" s="14">
        <v>0</v>
      </c>
      <c r="AT39" s="14" t="s">
        <v>149</v>
      </c>
      <c r="AU39" s="14" t="s">
        <v>149</v>
      </c>
      <c r="AV39" s="14" t="s">
        <v>148</v>
      </c>
      <c r="AW39" s="14">
        <v>0</v>
      </c>
    </row>
    <row r="40" spans="1:49" x14ac:dyDescent="0.25">
      <c r="A40" s="14">
        <v>6000000041</v>
      </c>
      <c r="B40" s="14" t="s">
        <v>1239</v>
      </c>
      <c r="C40" s="14" t="s">
        <v>1144</v>
      </c>
      <c r="D40" s="14" t="s">
        <v>160</v>
      </c>
      <c r="E40" s="16">
        <v>45638.442376724503</v>
      </c>
      <c r="F40" s="14">
        <v>0.14299999999999999</v>
      </c>
      <c r="G40" s="14">
        <v>3.5999999999999999E-3</v>
      </c>
      <c r="H40" s="14">
        <v>4.3800000000000002E-3</v>
      </c>
      <c r="I40" s="14" t="s">
        <v>222</v>
      </c>
      <c r="J40" s="14">
        <v>0.114</v>
      </c>
      <c r="L40" s="14">
        <v>1.25</v>
      </c>
      <c r="M40" s="14">
        <v>1.03</v>
      </c>
      <c r="N40" s="14" t="s">
        <v>221</v>
      </c>
      <c r="O40" s="15">
        <v>2350</v>
      </c>
      <c r="P40" s="14" t="s">
        <v>220</v>
      </c>
      <c r="Q40" s="15">
        <v>0</v>
      </c>
      <c r="R40" s="14" t="s">
        <v>219</v>
      </c>
      <c r="S40" s="14" t="s">
        <v>218</v>
      </c>
      <c r="T40" s="14" t="s">
        <v>217</v>
      </c>
      <c r="U40" s="14" t="s">
        <v>216</v>
      </c>
      <c r="V40" s="14" t="s">
        <v>1229</v>
      </c>
      <c r="W40" s="14" t="s">
        <v>214</v>
      </c>
      <c r="X40" s="14" t="s">
        <v>213</v>
      </c>
      <c r="Y40" s="14" t="s">
        <v>212</v>
      </c>
      <c r="Z40" s="14" t="s">
        <v>211</v>
      </c>
      <c r="AA40" s="14" t="s">
        <v>210</v>
      </c>
      <c r="AB40" s="14" t="s">
        <v>209</v>
      </c>
      <c r="AC40" s="14" t="s">
        <v>208</v>
      </c>
      <c r="AD40" s="14" t="s">
        <v>149</v>
      </c>
      <c r="AE40" s="14" t="s">
        <v>149</v>
      </c>
      <c r="AF40" s="14" t="s">
        <v>148</v>
      </c>
      <c r="AG40" s="14">
        <v>0</v>
      </c>
      <c r="AH40" s="14" t="s">
        <v>207</v>
      </c>
      <c r="AI40" s="14" t="s">
        <v>206</v>
      </c>
      <c r="AJ40" s="14" t="s">
        <v>205</v>
      </c>
      <c r="AK40" s="14">
        <v>1.5</v>
      </c>
      <c r="AL40" s="14" t="s">
        <v>149</v>
      </c>
      <c r="AM40" s="14" t="s">
        <v>149</v>
      </c>
      <c r="AN40" s="14" t="s">
        <v>148</v>
      </c>
      <c r="AO40" s="14">
        <v>0</v>
      </c>
      <c r="AP40" s="14" t="s">
        <v>149</v>
      </c>
      <c r="AQ40" s="14" t="s">
        <v>149</v>
      </c>
      <c r="AR40" s="14" t="s">
        <v>148</v>
      </c>
      <c r="AS40" s="14">
        <v>0</v>
      </c>
      <c r="AT40" s="14" t="s">
        <v>149</v>
      </c>
      <c r="AU40" s="14" t="s">
        <v>149</v>
      </c>
      <c r="AV40" s="14" t="s">
        <v>148</v>
      </c>
      <c r="AW40" s="14">
        <v>0</v>
      </c>
    </row>
    <row r="41" spans="1:49" x14ac:dyDescent="0.25">
      <c r="A41" s="14">
        <v>6000000042</v>
      </c>
      <c r="B41" s="14" t="s">
        <v>1238</v>
      </c>
      <c r="C41" s="14" t="s">
        <v>1144</v>
      </c>
      <c r="D41" s="14" t="s">
        <v>160</v>
      </c>
      <c r="E41" s="16">
        <v>45638.4402622454</v>
      </c>
      <c r="F41" s="14">
        <v>0.189</v>
      </c>
      <c r="G41" s="14">
        <v>3.5999999999999999E-3</v>
      </c>
      <c r="H41" s="14">
        <v>5.77E-3</v>
      </c>
      <c r="I41" s="14" t="s">
        <v>222</v>
      </c>
      <c r="J41" s="14">
        <v>0.151</v>
      </c>
      <c r="L41" s="14">
        <v>1.25</v>
      </c>
      <c r="M41" s="14">
        <v>1.03</v>
      </c>
      <c r="N41" s="14" t="s">
        <v>221</v>
      </c>
      <c r="O41" s="15">
        <v>2350</v>
      </c>
      <c r="P41" s="14" t="s">
        <v>220</v>
      </c>
      <c r="Q41" s="15">
        <v>0</v>
      </c>
      <c r="R41" s="14" t="s">
        <v>219</v>
      </c>
      <c r="S41" s="14" t="s">
        <v>218</v>
      </c>
      <c r="T41" s="14" t="s">
        <v>217</v>
      </c>
      <c r="U41" s="14" t="s">
        <v>216</v>
      </c>
      <c r="V41" s="14" t="s">
        <v>1229</v>
      </c>
      <c r="W41" s="14" t="s">
        <v>214</v>
      </c>
      <c r="X41" s="14" t="s">
        <v>213</v>
      </c>
      <c r="Y41" s="14" t="s">
        <v>212</v>
      </c>
      <c r="Z41" s="14" t="s">
        <v>211</v>
      </c>
      <c r="AA41" s="14" t="s">
        <v>210</v>
      </c>
      <c r="AB41" s="14" t="s">
        <v>209</v>
      </c>
      <c r="AC41" s="14" t="s">
        <v>208</v>
      </c>
      <c r="AD41" s="14" t="s">
        <v>149</v>
      </c>
      <c r="AE41" s="14" t="s">
        <v>149</v>
      </c>
      <c r="AF41" s="14" t="s">
        <v>148</v>
      </c>
      <c r="AG41" s="14">
        <v>0</v>
      </c>
      <c r="AH41" s="14" t="s">
        <v>207</v>
      </c>
      <c r="AI41" s="14" t="s">
        <v>206</v>
      </c>
      <c r="AJ41" s="14" t="s">
        <v>205</v>
      </c>
      <c r="AK41" s="14">
        <v>1.5</v>
      </c>
      <c r="AL41" s="14" t="s">
        <v>149</v>
      </c>
      <c r="AM41" s="14" t="s">
        <v>149</v>
      </c>
      <c r="AN41" s="14" t="s">
        <v>148</v>
      </c>
      <c r="AO41" s="14">
        <v>0</v>
      </c>
      <c r="AP41" s="14" t="s">
        <v>149</v>
      </c>
      <c r="AQ41" s="14" t="s">
        <v>149</v>
      </c>
      <c r="AR41" s="14" t="s">
        <v>148</v>
      </c>
      <c r="AS41" s="14">
        <v>0</v>
      </c>
      <c r="AT41" s="14" t="s">
        <v>149</v>
      </c>
      <c r="AU41" s="14" t="s">
        <v>149</v>
      </c>
      <c r="AV41" s="14" t="s">
        <v>148</v>
      </c>
      <c r="AW41" s="14">
        <v>0</v>
      </c>
    </row>
    <row r="42" spans="1:49" x14ac:dyDescent="0.25">
      <c r="A42" s="14">
        <v>6000000043</v>
      </c>
      <c r="B42" s="14" t="s">
        <v>1237</v>
      </c>
      <c r="C42" s="14" t="s">
        <v>1144</v>
      </c>
      <c r="D42" s="14" t="s">
        <v>160</v>
      </c>
      <c r="E42" s="16">
        <v>45638.447462025499</v>
      </c>
      <c r="F42" s="14">
        <v>0.20399999999999999</v>
      </c>
      <c r="G42" s="14">
        <v>3.5999999999999999E-3</v>
      </c>
      <c r="H42" s="14">
        <v>6.2199999999999998E-3</v>
      </c>
      <c r="I42" s="14" t="s">
        <v>222</v>
      </c>
      <c r="J42" s="14">
        <v>0.16300000000000001</v>
      </c>
      <c r="L42" s="14">
        <v>1.25</v>
      </c>
      <c r="M42" s="14">
        <v>1.03</v>
      </c>
      <c r="N42" s="14" t="s">
        <v>221</v>
      </c>
      <c r="O42" s="15">
        <v>2350</v>
      </c>
      <c r="P42" s="14" t="s">
        <v>220</v>
      </c>
      <c r="Q42" s="15">
        <v>0</v>
      </c>
      <c r="R42" s="14" t="s">
        <v>219</v>
      </c>
      <c r="S42" s="14" t="s">
        <v>218</v>
      </c>
      <c r="T42" s="14" t="s">
        <v>217</v>
      </c>
      <c r="U42" s="14" t="s">
        <v>216</v>
      </c>
      <c r="V42" s="14" t="s">
        <v>1229</v>
      </c>
      <c r="W42" s="14" t="s">
        <v>214</v>
      </c>
      <c r="X42" s="14" t="s">
        <v>213</v>
      </c>
      <c r="Y42" s="14" t="s">
        <v>212</v>
      </c>
      <c r="Z42" s="14" t="s">
        <v>211</v>
      </c>
      <c r="AA42" s="14" t="s">
        <v>210</v>
      </c>
      <c r="AB42" s="14" t="s">
        <v>209</v>
      </c>
      <c r="AC42" s="14" t="s">
        <v>208</v>
      </c>
      <c r="AD42" s="14" t="s">
        <v>149</v>
      </c>
      <c r="AE42" s="14" t="s">
        <v>149</v>
      </c>
      <c r="AF42" s="14" t="s">
        <v>148</v>
      </c>
      <c r="AG42" s="14">
        <v>0</v>
      </c>
      <c r="AH42" s="14" t="s">
        <v>207</v>
      </c>
      <c r="AI42" s="14" t="s">
        <v>206</v>
      </c>
      <c r="AJ42" s="14" t="s">
        <v>205</v>
      </c>
      <c r="AK42" s="14">
        <v>1.5</v>
      </c>
      <c r="AL42" s="14" t="s">
        <v>149</v>
      </c>
      <c r="AM42" s="14" t="s">
        <v>149</v>
      </c>
      <c r="AN42" s="14" t="s">
        <v>148</v>
      </c>
      <c r="AO42" s="14">
        <v>0</v>
      </c>
      <c r="AP42" s="14" t="s">
        <v>149</v>
      </c>
      <c r="AQ42" s="14" t="s">
        <v>149</v>
      </c>
      <c r="AR42" s="14" t="s">
        <v>148</v>
      </c>
      <c r="AS42" s="14">
        <v>0</v>
      </c>
      <c r="AT42" s="14" t="s">
        <v>149</v>
      </c>
      <c r="AU42" s="14" t="s">
        <v>149</v>
      </c>
      <c r="AV42" s="14" t="s">
        <v>148</v>
      </c>
      <c r="AW42" s="14">
        <v>0</v>
      </c>
    </row>
    <row r="43" spans="1:49" x14ac:dyDescent="0.25">
      <c r="A43" s="14">
        <v>6000000044</v>
      </c>
      <c r="B43" s="14" t="s">
        <v>1236</v>
      </c>
      <c r="C43" s="14" t="s">
        <v>1144</v>
      </c>
      <c r="D43" s="14" t="s">
        <v>160</v>
      </c>
      <c r="E43" s="16">
        <v>45638.448465833302</v>
      </c>
      <c r="F43" s="14">
        <v>0.153</v>
      </c>
      <c r="G43" s="14">
        <v>3.5999999999999999E-3</v>
      </c>
      <c r="H43" s="14">
        <v>4.6800000000000001E-3</v>
      </c>
      <c r="I43" s="14" t="s">
        <v>222</v>
      </c>
      <c r="J43" s="14">
        <v>0.122</v>
      </c>
      <c r="L43" s="14">
        <v>1.25</v>
      </c>
      <c r="M43" s="14">
        <v>1.03</v>
      </c>
      <c r="N43" s="14" t="s">
        <v>221</v>
      </c>
      <c r="O43" s="15">
        <v>2350</v>
      </c>
      <c r="P43" s="14" t="s">
        <v>220</v>
      </c>
      <c r="Q43" s="15">
        <v>0</v>
      </c>
      <c r="R43" s="14" t="s">
        <v>219</v>
      </c>
      <c r="S43" s="14" t="s">
        <v>218</v>
      </c>
      <c r="T43" s="14" t="s">
        <v>217</v>
      </c>
      <c r="U43" s="14" t="s">
        <v>216</v>
      </c>
      <c r="V43" s="14" t="s">
        <v>1229</v>
      </c>
      <c r="W43" s="14" t="s">
        <v>214</v>
      </c>
      <c r="X43" s="14" t="s">
        <v>213</v>
      </c>
      <c r="Y43" s="14" t="s">
        <v>212</v>
      </c>
      <c r="Z43" s="14" t="s">
        <v>211</v>
      </c>
      <c r="AA43" s="14" t="s">
        <v>210</v>
      </c>
      <c r="AB43" s="14" t="s">
        <v>209</v>
      </c>
      <c r="AC43" s="14" t="s">
        <v>208</v>
      </c>
      <c r="AD43" s="14" t="s">
        <v>149</v>
      </c>
      <c r="AE43" s="14" t="s">
        <v>149</v>
      </c>
      <c r="AF43" s="14" t="s">
        <v>148</v>
      </c>
      <c r="AG43" s="14">
        <v>0</v>
      </c>
      <c r="AH43" s="14" t="s">
        <v>207</v>
      </c>
      <c r="AI43" s="14" t="s">
        <v>206</v>
      </c>
      <c r="AJ43" s="14" t="s">
        <v>205</v>
      </c>
      <c r="AK43" s="14">
        <v>1.5</v>
      </c>
      <c r="AL43" s="14" t="s">
        <v>149</v>
      </c>
      <c r="AM43" s="14" t="s">
        <v>149</v>
      </c>
      <c r="AN43" s="14" t="s">
        <v>148</v>
      </c>
      <c r="AO43" s="14">
        <v>0</v>
      </c>
      <c r="AP43" s="14" t="s">
        <v>149</v>
      </c>
      <c r="AQ43" s="14" t="s">
        <v>149</v>
      </c>
      <c r="AR43" s="14" t="s">
        <v>148</v>
      </c>
      <c r="AS43" s="14">
        <v>0</v>
      </c>
      <c r="AT43" s="14" t="s">
        <v>149</v>
      </c>
      <c r="AU43" s="14" t="s">
        <v>149</v>
      </c>
      <c r="AV43" s="14" t="s">
        <v>148</v>
      </c>
      <c r="AW43" s="14">
        <v>0</v>
      </c>
    </row>
    <row r="44" spans="1:49" x14ac:dyDescent="0.25">
      <c r="A44" s="14">
        <v>6000000045</v>
      </c>
      <c r="B44" s="14" t="s">
        <v>1235</v>
      </c>
      <c r="C44" s="14" t="s">
        <v>1144</v>
      </c>
      <c r="D44" s="14" t="s">
        <v>160</v>
      </c>
      <c r="E44" s="16">
        <v>45638.448644247699</v>
      </c>
      <c r="F44" s="14">
        <v>0.16500000000000001</v>
      </c>
      <c r="G44" s="14">
        <v>3.5999999999999999E-3</v>
      </c>
      <c r="H44" s="14">
        <v>5.0600000000000003E-3</v>
      </c>
      <c r="I44" s="14" t="s">
        <v>222</v>
      </c>
      <c r="J44" s="14">
        <v>0.13200000000000001</v>
      </c>
      <c r="L44" s="14">
        <v>1.25</v>
      </c>
      <c r="M44" s="14">
        <v>1.03</v>
      </c>
      <c r="N44" s="14" t="s">
        <v>221</v>
      </c>
      <c r="O44" s="15">
        <v>2350</v>
      </c>
      <c r="P44" s="14" t="s">
        <v>220</v>
      </c>
      <c r="Q44" s="15">
        <v>0</v>
      </c>
      <c r="R44" s="14" t="s">
        <v>219</v>
      </c>
      <c r="S44" s="14" t="s">
        <v>218</v>
      </c>
      <c r="T44" s="14" t="s">
        <v>217</v>
      </c>
      <c r="U44" s="14" t="s">
        <v>216</v>
      </c>
      <c r="V44" s="14" t="s">
        <v>1234</v>
      </c>
      <c r="W44" s="14" t="s">
        <v>1231</v>
      </c>
      <c r="X44" s="14" t="s">
        <v>213</v>
      </c>
      <c r="Y44" s="14" t="s">
        <v>212</v>
      </c>
      <c r="Z44" s="14" t="s">
        <v>211</v>
      </c>
      <c r="AA44" s="14" t="s">
        <v>210</v>
      </c>
      <c r="AB44" s="14" t="s">
        <v>209</v>
      </c>
      <c r="AC44" s="14" t="s">
        <v>208</v>
      </c>
      <c r="AD44" s="14" t="s">
        <v>149</v>
      </c>
      <c r="AE44" s="14" t="s">
        <v>149</v>
      </c>
      <c r="AF44" s="14" t="s">
        <v>148</v>
      </c>
      <c r="AG44" s="14">
        <v>0</v>
      </c>
      <c r="AH44" s="14" t="s">
        <v>207</v>
      </c>
      <c r="AI44" s="14" t="s">
        <v>206</v>
      </c>
      <c r="AJ44" s="14" t="s">
        <v>205</v>
      </c>
      <c r="AK44" s="14">
        <v>1.5</v>
      </c>
      <c r="AL44" s="14" t="s">
        <v>149</v>
      </c>
      <c r="AM44" s="14" t="s">
        <v>149</v>
      </c>
      <c r="AN44" s="14" t="s">
        <v>148</v>
      </c>
      <c r="AO44" s="14">
        <v>0</v>
      </c>
      <c r="AP44" s="14" t="s">
        <v>149</v>
      </c>
      <c r="AQ44" s="14" t="s">
        <v>149</v>
      </c>
      <c r="AR44" s="14" t="s">
        <v>148</v>
      </c>
      <c r="AS44" s="14">
        <v>0</v>
      </c>
      <c r="AT44" s="14" t="s">
        <v>149</v>
      </c>
      <c r="AU44" s="14" t="s">
        <v>149</v>
      </c>
      <c r="AV44" s="14" t="s">
        <v>148</v>
      </c>
      <c r="AW44" s="14">
        <v>0</v>
      </c>
    </row>
    <row r="45" spans="1:49" x14ac:dyDescent="0.25">
      <c r="A45" s="14">
        <v>6000000046</v>
      </c>
      <c r="B45" s="14" t="s">
        <v>1233</v>
      </c>
      <c r="C45" s="14" t="s">
        <v>1144</v>
      </c>
      <c r="D45" s="14" t="s">
        <v>160</v>
      </c>
      <c r="E45" s="16">
        <v>45638.448846469902</v>
      </c>
      <c r="F45" s="14">
        <v>0.22</v>
      </c>
      <c r="G45" s="14">
        <v>3.5999999999999999E-3</v>
      </c>
      <c r="H45" s="14">
        <v>6.7099999999999998E-3</v>
      </c>
      <c r="I45" s="14" t="s">
        <v>222</v>
      </c>
      <c r="J45" s="14">
        <v>0.17599999999999999</v>
      </c>
      <c r="L45" s="14">
        <v>1.25</v>
      </c>
      <c r="M45" s="14">
        <v>1.03</v>
      </c>
      <c r="N45" s="14" t="s">
        <v>221</v>
      </c>
      <c r="O45" s="15">
        <v>2350</v>
      </c>
      <c r="P45" s="14" t="s">
        <v>220</v>
      </c>
      <c r="Q45" s="15">
        <v>0</v>
      </c>
      <c r="R45" s="14" t="s">
        <v>219</v>
      </c>
      <c r="S45" s="14" t="s">
        <v>218</v>
      </c>
      <c r="T45" s="14" t="s">
        <v>217</v>
      </c>
      <c r="U45" s="14" t="s">
        <v>216</v>
      </c>
      <c r="V45" s="14" t="s">
        <v>1229</v>
      </c>
      <c r="W45" s="14" t="s">
        <v>214</v>
      </c>
      <c r="X45" s="14" t="s">
        <v>213</v>
      </c>
      <c r="Y45" s="14" t="s">
        <v>212</v>
      </c>
      <c r="Z45" s="14" t="s">
        <v>211</v>
      </c>
      <c r="AA45" s="14" t="s">
        <v>210</v>
      </c>
      <c r="AB45" s="14" t="s">
        <v>209</v>
      </c>
      <c r="AC45" s="14" t="s">
        <v>208</v>
      </c>
      <c r="AD45" s="14" t="s">
        <v>149</v>
      </c>
      <c r="AE45" s="14" t="s">
        <v>149</v>
      </c>
      <c r="AF45" s="14" t="s">
        <v>148</v>
      </c>
      <c r="AG45" s="14">
        <v>0</v>
      </c>
      <c r="AH45" s="14" t="s">
        <v>207</v>
      </c>
      <c r="AI45" s="14" t="s">
        <v>206</v>
      </c>
      <c r="AJ45" s="14" t="s">
        <v>205</v>
      </c>
      <c r="AK45" s="14">
        <v>1.5</v>
      </c>
      <c r="AL45" s="14" t="s">
        <v>149</v>
      </c>
      <c r="AM45" s="14" t="s">
        <v>149</v>
      </c>
      <c r="AN45" s="14" t="s">
        <v>148</v>
      </c>
      <c r="AO45" s="14">
        <v>0</v>
      </c>
      <c r="AP45" s="14" t="s">
        <v>149</v>
      </c>
      <c r="AQ45" s="14" t="s">
        <v>149</v>
      </c>
      <c r="AR45" s="14" t="s">
        <v>148</v>
      </c>
      <c r="AS45" s="14">
        <v>0</v>
      </c>
      <c r="AT45" s="14" t="s">
        <v>149</v>
      </c>
      <c r="AU45" s="14" t="s">
        <v>149</v>
      </c>
      <c r="AV45" s="14" t="s">
        <v>148</v>
      </c>
      <c r="AW45" s="14">
        <v>0</v>
      </c>
    </row>
    <row r="46" spans="1:49" x14ac:dyDescent="0.25">
      <c r="A46" s="14">
        <v>6000000047</v>
      </c>
      <c r="B46" s="14" t="s">
        <v>1232</v>
      </c>
      <c r="C46" s="14" t="s">
        <v>1144</v>
      </c>
      <c r="D46" s="14" t="s">
        <v>160</v>
      </c>
      <c r="E46" s="16">
        <v>45638.448295277798</v>
      </c>
      <c r="F46" s="14">
        <v>0.23</v>
      </c>
      <c r="G46" s="14">
        <v>3.5999999999999999E-3</v>
      </c>
      <c r="H46" s="14">
        <v>7.0099999999999997E-3</v>
      </c>
      <c r="I46" s="14" t="s">
        <v>222</v>
      </c>
      <c r="J46" s="14">
        <v>0.184</v>
      </c>
      <c r="L46" s="14">
        <v>1.25</v>
      </c>
      <c r="M46" s="14">
        <v>1.03</v>
      </c>
      <c r="N46" s="14" t="s">
        <v>221</v>
      </c>
      <c r="O46" s="15">
        <v>2350</v>
      </c>
      <c r="P46" s="14" t="s">
        <v>220</v>
      </c>
      <c r="Q46" s="15">
        <v>0</v>
      </c>
      <c r="R46" s="14" t="s">
        <v>219</v>
      </c>
      <c r="S46" s="14" t="s">
        <v>218</v>
      </c>
      <c r="T46" s="14" t="s">
        <v>217</v>
      </c>
      <c r="U46" s="14" t="s">
        <v>216</v>
      </c>
      <c r="V46" s="14" t="s">
        <v>1229</v>
      </c>
      <c r="W46" s="14" t="s">
        <v>1231</v>
      </c>
      <c r="X46" s="14" t="s">
        <v>213</v>
      </c>
      <c r="Y46" s="14" t="s">
        <v>212</v>
      </c>
      <c r="Z46" s="14" t="s">
        <v>211</v>
      </c>
      <c r="AA46" s="14" t="s">
        <v>210</v>
      </c>
      <c r="AB46" s="14" t="s">
        <v>209</v>
      </c>
      <c r="AC46" s="14" t="s">
        <v>208</v>
      </c>
      <c r="AD46" s="14" t="s">
        <v>149</v>
      </c>
      <c r="AE46" s="14" t="s">
        <v>149</v>
      </c>
      <c r="AF46" s="14" t="s">
        <v>148</v>
      </c>
      <c r="AG46" s="14">
        <v>0</v>
      </c>
      <c r="AH46" s="14" t="s">
        <v>207</v>
      </c>
      <c r="AI46" s="14" t="s">
        <v>206</v>
      </c>
      <c r="AJ46" s="14" t="s">
        <v>205</v>
      </c>
      <c r="AK46" s="14">
        <v>1.5</v>
      </c>
      <c r="AL46" s="14" t="s">
        <v>149</v>
      </c>
      <c r="AM46" s="14" t="s">
        <v>149</v>
      </c>
      <c r="AN46" s="14" t="s">
        <v>148</v>
      </c>
      <c r="AO46" s="14">
        <v>0</v>
      </c>
      <c r="AP46" s="14" t="s">
        <v>149</v>
      </c>
      <c r="AQ46" s="14" t="s">
        <v>149</v>
      </c>
      <c r="AR46" s="14" t="s">
        <v>148</v>
      </c>
      <c r="AS46" s="14">
        <v>0</v>
      </c>
      <c r="AT46" s="14" t="s">
        <v>149</v>
      </c>
      <c r="AU46" s="14" t="s">
        <v>149</v>
      </c>
      <c r="AV46" s="14" t="s">
        <v>148</v>
      </c>
      <c r="AW46" s="14">
        <v>0</v>
      </c>
    </row>
    <row r="47" spans="1:49" x14ac:dyDescent="0.25">
      <c r="A47" s="14">
        <v>6000000048</v>
      </c>
      <c r="B47" s="14" t="s">
        <v>1230</v>
      </c>
      <c r="C47" s="14" t="s">
        <v>1144</v>
      </c>
      <c r="D47" s="14" t="s">
        <v>160</v>
      </c>
      <c r="E47" s="16">
        <v>45638.447880636602</v>
      </c>
      <c r="F47" s="14">
        <v>0.17299999999999999</v>
      </c>
      <c r="G47" s="14">
        <v>3.5999999999999999E-3</v>
      </c>
      <c r="H47" s="14">
        <v>5.28E-3</v>
      </c>
      <c r="I47" s="14" t="s">
        <v>222</v>
      </c>
      <c r="J47" s="14">
        <v>0.13800000000000001</v>
      </c>
      <c r="L47" s="14">
        <v>1.25</v>
      </c>
      <c r="M47" s="14">
        <v>1.03</v>
      </c>
      <c r="N47" s="14" t="s">
        <v>221</v>
      </c>
      <c r="O47" s="15">
        <v>2350</v>
      </c>
      <c r="P47" s="14" t="s">
        <v>220</v>
      </c>
      <c r="Q47" s="15">
        <v>0</v>
      </c>
      <c r="R47" s="14" t="s">
        <v>219</v>
      </c>
      <c r="S47" s="14" t="s">
        <v>218</v>
      </c>
      <c r="T47" s="14" t="s">
        <v>217</v>
      </c>
      <c r="U47" s="14" t="s">
        <v>216</v>
      </c>
      <c r="V47" s="14" t="s">
        <v>1229</v>
      </c>
      <c r="W47" s="14" t="s">
        <v>1228</v>
      </c>
      <c r="X47" s="14" t="s">
        <v>213</v>
      </c>
      <c r="Y47" s="14" t="s">
        <v>212</v>
      </c>
      <c r="Z47" s="14" t="s">
        <v>211</v>
      </c>
      <c r="AA47" s="14" t="s">
        <v>210</v>
      </c>
      <c r="AB47" s="14" t="s">
        <v>209</v>
      </c>
      <c r="AC47" s="14" t="s">
        <v>208</v>
      </c>
      <c r="AD47" s="14" t="s">
        <v>149</v>
      </c>
      <c r="AE47" s="14" t="s">
        <v>149</v>
      </c>
      <c r="AF47" s="14" t="s">
        <v>148</v>
      </c>
      <c r="AG47" s="14">
        <v>0</v>
      </c>
      <c r="AH47" s="14" t="s">
        <v>207</v>
      </c>
      <c r="AI47" s="14" t="s">
        <v>206</v>
      </c>
      <c r="AJ47" s="14" t="s">
        <v>205</v>
      </c>
      <c r="AK47" s="14">
        <v>1.5</v>
      </c>
      <c r="AL47" s="14" t="s">
        <v>149</v>
      </c>
      <c r="AM47" s="14" t="s">
        <v>149</v>
      </c>
      <c r="AN47" s="14" t="s">
        <v>148</v>
      </c>
      <c r="AO47" s="14">
        <v>0</v>
      </c>
      <c r="AP47" s="14" t="s">
        <v>149</v>
      </c>
      <c r="AQ47" s="14" t="s">
        <v>149</v>
      </c>
      <c r="AR47" s="14" t="s">
        <v>148</v>
      </c>
      <c r="AS47" s="14">
        <v>0</v>
      </c>
      <c r="AT47" s="14" t="s">
        <v>149</v>
      </c>
      <c r="AU47" s="14" t="s">
        <v>149</v>
      </c>
      <c r="AV47" s="14" t="s">
        <v>148</v>
      </c>
      <c r="AW47" s="14">
        <v>0</v>
      </c>
    </row>
    <row r="48" spans="1:49" x14ac:dyDescent="0.25">
      <c r="A48" s="14">
        <v>6000000049</v>
      </c>
      <c r="B48" s="14" t="s">
        <v>1227</v>
      </c>
      <c r="C48" s="14" t="s">
        <v>1144</v>
      </c>
      <c r="D48" s="14" t="s">
        <v>160</v>
      </c>
      <c r="E48" s="16">
        <v>45638.449824456002</v>
      </c>
      <c r="F48" s="14">
        <v>0.27400000000000002</v>
      </c>
      <c r="G48" s="14">
        <v>4.1700000000000001E-2</v>
      </c>
      <c r="H48" s="14">
        <v>0</v>
      </c>
      <c r="I48" s="14" t="s">
        <v>222</v>
      </c>
      <c r="J48" s="14">
        <v>0.219</v>
      </c>
      <c r="L48" s="14">
        <v>1.25</v>
      </c>
      <c r="M48" s="14">
        <v>1</v>
      </c>
      <c r="N48" s="14" t="s">
        <v>221</v>
      </c>
      <c r="O48" s="15">
        <v>2400</v>
      </c>
      <c r="P48" s="14" t="s">
        <v>220</v>
      </c>
      <c r="Q48" s="15">
        <v>0</v>
      </c>
      <c r="R48" s="14" t="s">
        <v>1225</v>
      </c>
      <c r="S48" s="14" t="s">
        <v>1188</v>
      </c>
      <c r="T48" s="14" t="s">
        <v>1187</v>
      </c>
      <c r="U48" s="14" t="s">
        <v>1224</v>
      </c>
      <c r="V48" s="14" t="s">
        <v>1223</v>
      </c>
      <c r="W48" s="14" t="s">
        <v>1139</v>
      </c>
      <c r="X48" s="14" t="s">
        <v>213</v>
      </c>
      <c r="Y48" s="14" t="s">
        <v>1148</v>
      </c>
      <c r="Z48" s="14" t="s">
        <v>1137</v>
      </c>
      <c r="AA48" s="14" t="s">
        <v>1146</v>
      </c>
      <c r="AB48" s="14" t="s">
        <v>1135</v>
      </c>
      <c r="AC48" s="14" t="s">
        <v>1121</v>
      </c>
      <c r="AD48" s="14" t="s">
        <v>149</v>
      </c>
      <c r="AE48" s="14" t="s">
        <v>149</v>
      </c>
      <c r="AF48" s="14" t="s">
        <v>148</v>
      </c>
      <c r="AG48" s="14">
        <v>0</v>
      </c>
      <c r="AH48" s="14" t="s">
        <v>207</v>
      </c>
      <c r="AI48" s="14" t="s">
        <v>206</v>
      </c>
      <c r="AJ48" s="14" t="s">
        <v>515</v>
      </c>
      <c r="AK48" s="14">
        <v>1.5</v>
      </c>
      <c r="AL48" s="14" t="s">
        <v>149</v>
      </c>
      <c r="AM48" s="14" t="s">
        <v>149</v>
      </c>
      <c r="AN48" s="14" t="s">
        <v>148</v>
      </c>
      <c r="AO48" s="14">
        <v>0</v>
      </c>
      <c r="AP48" s="14" t="s">
        <v>149</v>
      </c>
      <c r="AQ48" s="14" t="s">
        <v>149</v>
      </c>
      <c r="AR48" s="14" t="s">
        <v>148</v>
      </c>
      <c r="AS48" s="14">
        <v>0</v>
      </c>
      <c r="AT48" s="14" t="s">
        <v>149</v>
      </c>
      <c r="AU48" s="14" t="s">
        <v>149</v>
      </c>
      <c r="AV48" s="14" t="s">
        <v>148</v>
      </c>
      <c r="AW48" s="14">
        <v>0</v>
      </c>
    </row>
    <row r="49" spans="1:49" x14ac:dyDescent="0.25">
      <c r="A49" s="14">
        <v>6000000050</v>
      </c>
      <c r="B49" s="14" t="s">
        <v>1226</v>
      </c>
      <c r="C49" s="14" t="s">
        <v>1144</v>
      </c>
      <c r="D49" s="14" t="s">
        <v>160</v>
      </c>
      <c r="E49" s="16">
        <v>45638.450085162003</v>
      </c>
      <c r="F49" s="14">
        <v>0.20599999999999999</v>
      </c>
      <c r="G49" s="14">
        <v>4.1700000000000001E-2</v>
      </c>
      <c r="H49" s="14">
        <v>0</v>
      </c>
      <c r="I49" s="14" t="s">
        <v>222</v>
      </c>
      <c r="J49" s="14">
        <v>0.16500000000000001</v>
      </c>
      <c r="L49" s="14">
        <v>1.25</v>
      </c>
      <c r="M49" s="14">
        <v>1</v>
      </c>
      <c r="N49" s="14" t="s">
        <v>221</v>
      </c>
      <c r="O49" s="15">
        <v>2400</v>
      </c>
      <c r="P49" s="14" t="s">
        <v>220</v>
      </c>
      <c r="Q49" s="15">
        <v>0</v>
      </c>
      <c r="R49" s="14" t="s">
        <v>1225</v>
      </c>
      <c r="S49" s="14" t="s">
        <v>1188</v>
      </c>
      <c r="T49" s="14" t="s">
        <v>1187</v>
      </c>
      <c r="U49" s="14" t="s">
        <v>1224</v>
      </c>
      <c r="V49" s="14" t="s">
        <v>1223</v>
      </c>
      <c r="W49" s="14" t="s">
        <v>1139</v>
      </c>
      <c r="X49" s="14" t="s">
        <v>213</v>
      </c>
      <c r="Y49" s="14" t="s">
        <v>1148</v>
      </c>
      <c r="Z49" s="14" t="s">
        <v>1137</v>
      </c>
      <c r="AA49" s="14" t="s">
        <v>1136</v>
      </c>
      <c r="AB49" s="14" t="s">
        <v>1135</v>
      </c>
      <c r="AC49" s="14" t="s">
        <v>1121</v>
      </c>
      <c r="AD49" s="14" t="s">
        <v>149</v>
      </c>
      <c r="AE49" s="14" t="s">
        <v>149</v>
      </c>
      <c r="AF49" s="14" t="s">
        <v>148</v>
      </c>
      <c r="AG49" s="14">
        <v>0</v>
      </c>
      <c r="AH49" s="14" t="s">
        <v>207</v>
      </c>
      <c r="AI49" s="14" t="s">
        <v>206</v>
      </c>
      <c r="AJ49" s="14" t="s">
        <v>515</v>
      </c>
      <c r="AK49" s="14">
        <v>1.5</v>
      </c>
      <c r="AL49" s="14" t="s">
        <v>149</v>
      </c>
      <c r="AM49" s="14" t="s">
        <v>149</v>
      </c>
      <c r="AN49" s="14" t="s">
        <v>148</v>
      </c>
      <c r="AO49" s="14">
        <v>0</v>
      </c>
      <c r="AP49" s="14" t="s">
        <v>149</v>
      </c>
      <c r="AQ49" s="14" t="s">
        <v>149</v>
      </c>
      <c r="AR49" s="14" t="s">
        <v>148</v>
      </c>
      <c r="AS49" s="14">
        <v>0</v>
      </c>
      <c r="AT49" s="14" t="s">
        <v>149</v>
      </c>
      <c r="AU49" s="14" t="s">
        <v>149</v>
      </c>
      <c r="AV49" s="14" t="s">
        <v>148</v>
      </c>
      <c r="AW49" s="14">
        <v>0</v>
      </c>
    </row>
    <row r="50" spans="1:49" x14ac:dyDescent="0.25">
      <c r="A50" s="14">
        <v>6000000051</v>
      </c>
      <c r="B50" s="14" t="s">
        <v>1222</v>
      </c>
      <c r="C50" s="14" t="s">
        <v>1144</v>
      </c>
      <c r="D50" s="14" t="s">
        <v>160</v>
      </c>
      <c r="E50" s="16">
        <v>45638.4543897685</v>
      </c>
      <c r="F50" s="14">
        <v>0.22900000000000001</v>
      </c>
      <c r="G50" s="14">
        <v>4.1700000000000001E-2</v>
      </c>
      <c r="H50" s="14">
        <v>0</v>
      </c>
      <c r="I50" s="14" t="s">
        <v>222</v>
      </c>
      <c r="J50" s="14">
        <v>0.183</v>
      </c>
      <c r="L50" s="14">
        <v>1.25</v>
      </c>
      <c r="M50" s="14">
        <v>1</v>
      </c>
      <c r="N50" s="14" t="s">
        <v>221</v>
      </c>
      <c r="O50" s="15">
        <v>2400</v>
      </c>
      <c r="P50" s="14" t="s">
        <v>220</v>
      </c>
      <c r="Q50" s="15">
        <v>0</v>
      </c>
      <c r="R50" s="14" t="s">
        <v>1178</v>
      </c>
      <c r="S50" s="14" t="s">
        <v>1177</v>
      </c>
      <c r="T50" s="14" t="s">
        <v>1176</v>
      </c>
      <c r="U50" s="14" t="s">
        <v>1220</v>
      </c>
      <c r="V50" s="14" t="s">
        <v>1219</v>
      </c>
      <c r="W50" s="14" t="s">
        <v>1139</v>
      </c>
      <c r="X50" s="14" t="s">
        <v>213</v>
      </c>
      <c r="Y50" s="14" t="s">
        <v>1203</v>
      </c>
      <c r="Z50" s="14" t="s">
        <v>1137</v>
      </c>
      <c r="AA50" s="14" t="s">
        <v>1136</v>
      </c>
      <c r="AB50" s="14" t="s">
        <v>1135</v>
      </c>
      <c r="AC50" s="14" t="s">
        <v>1121</v>
      </c>
      <c r="AD50" s="14" t="s">
        <v>149</v>
      </c>
      <c r="AE50" s="14" t="s">
        <v>149</v>
      </c>
      <c r="AF50" s="14" t="s">
        <v>148</v>
      </c>
      <c r="AG50" s="14">
        <v>0</v>
      </c>
      <c r="AH50" s="14" t="s">
        <v>207</v>
      </c>
      <c r="AI50" s="14" t="s">
        <v>206</v>
      </c>
      <c r="AJ50" s="14" t="s">
        <v>515</v>
      </c>
      <c r="AK50" s="14">
        <v>1.5</v>
      </c>
      <c r="AL50" s="14" t="s">
        <v>149</v>
      </c>
      <c r="AM50" s="14" t="s">
        <v>149</v>
      </c>
      <c r="AN50" s="14" t="s">
        <v>148</v>
      </c>
      <c r="AO50" s="14">
        <v>0</v>
      </c>
      <c r="AP50" s="14" t="s">
        <v>149</v>
      </c>
      <c r="AQ50" s="14" t="s">
        <v>149</v>
      </c>
      <c r="AR50" s="14" t="s">
        <v>148</v>
      </c>
      <c r="AS50" s="14">
        <v>0</v>
      </c>
      <c r="AT50" s="14" t="s">
        <v>149</v>
      </c>
      <c r="AU50" s="14" t="s">
        <v>149</v>
      </c>
      <c r="AV50" s="14" t="s">
        <v>148</v>
      </c>
      <c r="AW50" s="14">
        <v>0</v>
      </c>
    </row>
    <row r="51" spans="1:49" x14ac:dyDescent="0.25">
      <c r="A51" s="14">
        <v>6000000052</v>
      </c>
      <c r="B51" s="14" t="s">
        <v>1221</v>
      </c>
      <c r="C51" s="14" t="s">
        <v>1144</v>
      </c>
      <c r="D51" s="14" t="s">
        <v>160</v>
      </c>
      <c r="E51" s="16">
        <v>45638.504146226798</v>
      </c>
      <c r="F51" s="14">
        <v>0.17100000000000001</v>
      </c>
      <c r="G51" s="14">
        <v>4.1700000000000001E-2</v>
      </c>
      <c r="H51" s="14">
        <v>0</v>
      </c>
      <c r="I51" s="14" t="s">
        <v>222</v>
      </c>
      <c r="J51" s="14">
        <v>0.13700000000000001</v>
      </c>
      <c r="L51" s="14">
        <v>1.25</v>
      </c>
      <c r="M51" s="14">
        <v>1</v>
      </c>
      <c r="N51" s="14" t="s">
        <v>221</v>
      </c>
      <c r="O51" s="15">
        <v>2400</v>
      </c>
      <c r="P51" s="14" t="s">
        <v>220</v>
      </c>
      <c r="Q51" s="15">
        <v>0</v>
      </c>
      <c r="R51" s="14" t="s">
        <v>1178</v>
      </c>
      <c r="S51" s="14" t="s">
        <v>1177</v>
      </c>
      <c r="T51" s="14" t="s">
        <v>1176</v>
      </c>
      <c r="U51" s="14" t="s">
        <v>1220</v>
      </c>
      <c r="V51" s="14" t="s">
        <v>1219</v>
      </c>
      <c r="W51" s="14" t="s">
        <v>1139</v>
      </c>
      <c r="X51" s="14" t="s">
        <v>213</v>
      </c>
      <c r="Y51" s="14" t="s">
        <v>1148</v>
      </c>
      <c r="Z51" s="14" t="s">
        <v>1137</v>
      </c>
      <c r="AA51" s="14" t="s">
        <v>1136</v>
      </c>
      <c r="AB51" s="14" t="s">
        <v>1135</v>
      </c>
      <c r="AC51" s="14" t="s">
        <v>1121</v>
      </c>
      <c r="AD51" s="14" t="s">
        <v>149</v>
      </c>
      <c r="AE51" s="14" t="s">
        <v>149</v>
      </c>
      <c r="AF51" s="14" t="s">
        <v>148</v>
      </c>
      <c r="AG51" s="14">
        <v>0</v>
      </c>
      <c r="AH51" s="14" t="s">
        <v>207</v>
      </c>
      <c r="AI51" s="14" t="s">
        <v>206</v>
      </c>
      <c r="AJ51" s="14" t="s">
        <v>515</v>
      </c>
      <c r="AK51" s="14">
        <v>1.5</v>
      </c>
      <c r="AL51" s="14" t="s">
        <v>149</v>
      </c>
      <c r="AM51" s="14" t="s">
        <v>149</v>
      </c>
      <c r="AN51" s="14" t="s">
        <v>148</v>
      </c>
      <c r="AO51" s="14">
        <v>0</v>
      </c>
      <c r="AP51" s="14" t="s">
        <v>149</v>
      </c>
      <c r="AQ51" s="14" t="s">
        <v>149</v>
      </c>
      <c r="AR51" s="14" t="s">
        <v>148</v>
      </c>
      <c r="AS51" s="14">
        <v>0</v>
      </c>
      <c r="AT51" s="14" t="s">
        <v>149</v>
      </c>
      <c r="AU51" s="14" t="s">
        <v>149</v>
      </c>
      <c r="AV51" s="14" t="s">
        <v>148</v>
      </c>
      <c r="AW51" s="14">
        <v>0</v>
      </c>
    </row>
    <row r="52" spans="1:49" x14ac:dyDescent="0.25">
      <c r="A52" s="14">
        <v>6000000053</v>
      </c>
      <c r="B52" s="14" t="s">
        <v>1218</v>
      </c>
      <c r="C52" s="14" t="s">
        <v>1144</v>
      </c>
      <c r="D52" s="14" t="s">
        <v>160</v>
      </c>
      <c r="E52" s="16">
        <v>45638.506860937501</v>
      </c>
      <c r="F52" s="14">
        <v>0.14599999999999999</v>
      </c>
      <c r="G52" s="14">
        <v>4.1700000000000001E-2</v>
      </c>
      <c r="H52" s="14">
        <v>0</v>
      </c>
      <c r="I52" s="14" t="s">
        <v>222</v>
      </c>
      <c r="J52" s="14">
        <v>0.11700000000000001</v>
      </c>
      <c r="L52" s="14">
        <v>1.25</v>
      </c>
      <c r="M52" s="14">
        <v>1</v>
      </c>
      <c r="N52" s="14" t="s">
        <v>221</v>
      </c>
      <c r="O52" s="15">
        <v>2400</v>
      </c>
      <c r="P52" s="14" t="s">
        <v>220</v>
      </c>
      <c r="Q52" s="15">
        <v>0</v>
      </c>
      <c r="R52" s="14" t="s">
        <v>1178</v>
      </c>
      <c r="S52" s="14" t="s">
        <v>1177</v>
      </c>
      <c r="T52" s="14" t="s">
        <v>1176</v>
      </c>
      <c r="U52" s="14" t="s">
        <v>1216</v>
      </c>
      <c r="V52" s="14" t="s">
        <v>1215</v>
      </c>
      <c r="W52" s="14" t="s">
        <v>1139</v>
      </c>
      <c r="X52" s="14" t="s">
        <v>213</v>
      </c>
      <c r="Y52" s="14" t="s">
        <v>1148</v>
      </c>
      <c r="Z52" s="14" t="s">
        <v>1137</v>
      </c>
      <c r="AA52" s="14" t="s">
        <v>1146</v>
      </c>
      <c r="AB52" s="14" t="s">
        <v>1135</v>
      </c>
      <c r="AC52" s="14" t="s">
        <v>1121</v>
      </c>
      <c r="AD52" s="14" t="s">
        <v>149</v>
      </c>
      <c r="AE52" s="14" t="s">
        <v>149</v>
      </c>
      <c r="AF52" s="14" t="s">
        <v>148</v>
      </c>
      <c r="AG52" s="14">
        <v>0</v>
      </c>
      <c r="AH52" s="14" t="s">
        <v>207</v>
      </c>
      <c r="AI52" s="14" t="s">
        <v>206</v>
      </c>
      <c r="AJ52" s="14" t="s">
        <v>515</v>
      </c>
      <c r="AK52" s="14">
        <v>1.5</v>
      </c>
      <c r="AL52" s="14" t="s">
        <v>149</v>
      </c>
      <c r="AM52" s="14" t="s">
        <v>149</v>
      </c>
      <c r="AN52" s="14" t="s">
        <v>148</v>
      </c>
      <c r="AO52" s="14">
        <v>0</v>
      </c>
      <c r="AP52" s="14" t="s">
        <v>149</v>
      </c>
      <c r="AQ52" s="14" t="s">
        <v>149</v>
      </c>
      <c r="AR52" s="14" t="s">
        <v>148</v>
      </c>
      <c r="AS52" s="14">
        <v>0</v>
      </c>
      <c r="AT52" s="14" t="s">
        <v>149</v>
      </c>
      <c r="AU52" s="14" t="s">
        <v>149</v>
      </c>
      <c r="AV52" s="14" t="s">
        <v>148</v>
      </c>
      <c r="AW52" s="14">
        <v>0</v>
      </c>
    </row>
    <row r="53" spans="1:49" x14ac:dyDescent="0.25">
      <c r="A53" s="14">
        <v>6000000054</v>
      </c>
      <c r="B53" s="14" t="s">
        <v>1217</v>
      </c>
      <c r="C53" s="14" t="s">
        <v>1144</v>
      </c>
      <c r="D53" s="14" t="s">
        <v>160</v>
      </c>
      <c r="E53" s="16">
        <v>45645.610225937497</v>
      </c>
      <c r="F53" s="14">
        <v>0.19500000000000001</v>
      </c>
      <c r="G53" s="14">
        <v>4.1700000000000001E-2</v>
      </c>
      <c r="H53" s="14">
        <v>0</v>
      </c>
      <c r="I53" s="14" t="s">
        <v>222</v>
      </c>
      <c r="J53" s="14">
        <v>0.156</v>
      </c>
      <c r="L53" s="14">
        <v>1.25</v>
      </c>
      <c r="M53" s="14">
        <v>1</v>
      </c>
      <c r="N53" s="14" t="s">
        <v>221</v>
      </c>
      <c r="O53" s="15">
        <v>2400</v>
      </c>
      <c r="P53" s="14" t="s">
        <v>270</v>
      </c>
      <c r="Q53" s="15">
        <v>0</v>
      </c>
      <c r="R53" s="14" t="s">
        <v>1178</v>
      </c>
      <c r="S53" s="14" t="s">
        <v>1177</v>
      </c>
      <c r="T53" s="14" t="s">
        <v>1176</v>
      </c>
      <c r="U53" s="14" t="s">
        <v>1216</v>
      </c>
      <c r="V53" s="14" t="s">
        <v>1215</v>
      </c>
      <c r="W53" s="14" t="s">
        <v>1139</v>
      </c>
      <c r="X53" s="14" t="s">
        <v>213</v>
      </c>
      <c r="Y53" s="14" t="s">
        <v>1148</v>
      </c>
      <c r="Z53" s="14" t="s">
        <v>1137</v>
      </c>
      <c r="AA53" s="14" t="s">
        <v>1146</v>
      </c>
      <c r="AB53" s="14" t="s">
        <v>1135</v>
      </c>
      <c r="AC53" s="14" t="s">
        <v>1121</v>
      </c>
      <c r="AD53" s="14" t="s">
        <v>149</v>
      </c>
      <c r="AE53" s="14" t="s">
        <v>149</v>
      </c>
      <c r="AF53" s="14" t="s">
        <v>148</v>
      </c>
      <c r="AG53" s="14">
        <v>0</v>
      </c>
      <c r="AH53" s="14" t="s">
        <v>207</v>
      </c>
      <c r="AI53" s="14" t="s">
        <v>206</v>
      </c>
      <c r="AJ53" s="14" t="s">
        <v>515</v>
      </c>
      <c r="AK53" s="14">
        <v>1.5</v>
      </c>
      <c r="AL53" s="14" t="s">
        <v>149</v>
      </c>
      <c r="AM53" s="14" t="s">
        <v>149</v>
      </c>
      <c r="AN53" s="14" t="s">
        <v>148</v>
      </c>
      <c r="AO53" s="14">
        <v>0</v>
      </c>
      <c r="AP53" s="14" t="s">
        <v>149</v>
      </c>
      <c r="AQ53" s="14" t="s">
        <v>149</v>
      </c>
      <c r="AR53" s="14" t="s">
        <v>148</v>
      </c>
      <c r="AS53" s="14">
        <v>0</v>
      </c>
      <c r="AT53" s="14" t="s">
        <v>149</v>
      </c>
      <c r="AU53" s="14" t="s">
        <v>149</v>
      </c>
      <c r="AV53" s="14" t="s">
        <v>148</v>
      </c>
      <c r="AW53" s="14">
        <v>0</v>
      </c>
    </row>
    <row r="54" spans="1:49" x14ac:dyDescent="0.25">
      <c r="A54" s="14">
        <v>6000000055</v>
      </c>
      <c r="B54" s="14" t="s">
        <v>1214</v>
      </c>
      <c r="C54" s="14" t="s">
        <v>1144</v>
      </c>
      <c r="D54" s="14" t="s">
        <v>160</v>
      </c>
      <c r="E54" s="16">
        <v>45638.507447476899</v>
      </c>
      <c r="F54" s="14">
        <v>0.25600000000000001</v>
      </c>
      <c r="G54" s="14">
        <v>4.1700000000000001E-2</v>
      </c>
      <c r="H54" s="14">
        <v>0</v>
      </c>
      <c r="I54" s="14" t="s">
        <v>222</v>
      </c>
      <c r="J54" s="14">
        <v>0.20499999999999999</v>
      </c>
      <c r="L54" s="14">
        <v>1.25</v>
      </c>
      <c r="M54" s="14">
        <v>1</v>
      </c>
      <c r="N54" s="14" t="s">
        <v>221</v>
      </c>
      <c r="O54" s="15">
        <v>1300</v>
      </c>
      <c r="P54" s="14" t="s">
        <v>220</v>
      </c>
      <c r="Q54" s="15">
        <v>0</v>
      </c>
      <c r="R54" s="14" t="s">
        <v>1178</v>
      </c>
      <c r="S54" s="14" t="s">
        <v>1177</v>
      </c>
      <c r="T54" s="14" t="s">
        <v>1176</v>
      </c>
      <c r="U54" s="14" t="s">
        <v>1210</v>
      </c>
      <c r="V54" s="14" t="s">
        <v>1213</v>
      </c>
      <c r="W54" s="14" t="s">
        <v>1139</v>
      </c>
      <c r="X54" s="14" t="s">
        <v>213</v>
      </c>
      <c r="Y54" s="14" t="s">
        <v>1212</v>
      </c>
      <c r="Z54" s="14" t="s">
        <v>1137</v>
      </c>
      <c r="AA54" s="14" t="s">
        <v>1136</v>
      </c>
      <c r="AB54" s="14" t="s">
        <v>1135</v>
      </c>
      <c r="AC54" s="14" t="s">
        <v>1163</v>
      </c>
      <c r="AD54" s="14" t="s">
        <v>149</v>
      </c>
      <c r="AE54" s="14" t="s">
        <v>149</v>
      </c>
      <c r="AF54" s="14" t="s">
        <v>148</v>
      </c>
      <c r="AG54" s="14">
        <v>0</v>
      </c>
      <c r="AH54" s="14" t="s">
        <v>207</v>
      </c>
      <c r="AI54" s="14" t="s">
        <v>206</v>
      </c>
      <c r="AJ54" s="14" t="s">
        <v>515</v>
      </c>
      <c r="AK54" s="14">
        <v>1.5</v>
      </c>
      <c r="AL54" s="14" t="s">
        <v>149</v>
      </c>
      <c r="AM54" s="14" t="s">
        <v>149</v>
      </c>
      <c r="AN54" s="14" t="s">
        <v>148</v>
      </c>
      <c r="AO54" s="14">
        <v>0</v>
      </c>
      <c r="AP54" s="14" t="s">
        <v>149</v>
      </c>
      <c r="AQ54" s="14" t="s">
        <v>149</v>
      </c>
      <c r="AR54" s="14" t="s">
        <v>148</v>
      </c>
      <c r="AS54" s="14">
        <v>0</v>
      </c>
      <c r="AT54" s="14" t="s">
        <v>149</v>
      </c>
      <c r="AU54" s="14" t="s">
        <v>149</v>
      </c>
      <c r="AV54" s="14" t="s">
        <v>148</v>
      </c>
      <c r="AW54" s="14">
        <v>0</v>
      </c>
    </row>
    <row r="55" spans="1:49" x14ac:dyDescent="0.25">
      <c r="A55" s="14">
        <v>6000000056</v>
      </c>
      <c r="B55" s="14" t="s">
        <v>1211</v>
      </c>
      <c r="C55" s="14" t="s">
        <v>1144</v>
      </c>
      <c r="D55" s="14" t="s">
        <v>160</v>
      </c>
      <c r="E55" s="16">
        <v>45638.507815868099</v>
      </c>
      <c r="F55" s="14">
        <v>0.23799999999999999</v>
      </c>
      <c r="G55" s="14">
        <v>4.1700000000000001E-2</v>
      </c>
      <c r="H55" s="14">
        <v>0</v>
      </c>
      <c r="I55" s="14" t="s">
        <v>222</v>
      </c>
      <c r="J55" s="14">
        <v>0.19</v>
      </c>
      <c r="L55" s="14">
        <v>1.25</v>
      </c>
      <c r="M55" s="14">
        <v>1</v>
      </c>
      <c r="N55" s="14" t="s">
        <v>221</v>
      </c>
      <c r="O55" s="15">
        <v>1300</v>
      </c>
      <c r="P55" s="14" t="s">
        <v>220</v>
      </c>
      <c r="Q55" s="15">
        <v>0</v>
      </c>
      <c r="R55" s="14" t="s">
        <v>1178</v>
      </c>
      <c r="S55" s="14" t="s">
        <v>1177</v>
      </c>
      <c r="T55" s="14" t="s">
        <v>1176</v>
      </c>
      <c r="U55" s="14" t="s">
        <v>1210</v>
      </c>
      <c r="V55" s="14" t="s">
        <v>1209</v>
      </c>
      <c r="W55" s="14" t="s">
        <v>1139</v>
      </c>
      <c r="X55" s="14" t="s">
        <v>213</v>
      </c>
      <c r="Y55" s="14" t="s">
        <v>1138</v>
      </c>
      <c r="Z55" s="14" t="s">
        <v>1137</v>
      </c>
      <c r="AA55" s="14" t="s">
        <v>1136</v>
      </c>
      <c r="AB55" s="14" t="s">
        <v>1183</v>
      </c>
      <c r="AC55" s="14" t="s">
        <v>1163</v>
      </c>
      <c r="AD55" s="14" t="s">
        <v>149</v>
      </c>
      <c r="AE55" s="14" t="s">
        <v>149</v>
      </c>
      <c r="AF55" s="14" t="s">
        <v>148</v>
      </c>
      <c r="AG55" s="14">
        <v>0</v>
      </c>
      <c r="AH55" s="14" t="s">
        <v>207</v>
      </c>
      <c r="AI55" s="14" t="s">
        <v>206</v>
      </c>
      <c r="AJ55" s="14" t="s">
        <v>515</v>
      </c>
      <c r="AK55" s="14">
        <v>1.5</v>
      </c>
      <c r="AL55" s="14" t="s">
        <v>149</v>
      </c>
      <c r="AM55" s="14" t="s">
        <v>149</v>
      </c>
      <c r="AN55" s="14" t="s">
        <v>148</v>
      </c>
      <c r="AO55" s="14">
        <v>0</v>
      </c>
      <c r="AP55" s="14" t="s">
        <v>149</v>
      </c>
      <c r="AQ55" s="14" t="s">
        <v>149</v>
      </c>
      <c r="AR55" s="14" t="s">
        <v>148</v>
      </c>
      <c r="AS55" s="14">
        <v>0</v>
      </c>
      <c r="AT55" s="14" t="s">
        <v>149</v>
      </c>
      <c r="AU55" s="14" t="s">
        <v>149</v>
      </c>
      <c r="AV55" s="14" t="s">
        <v>148</v>
      </c>
      <c r="AW55" s="14">
        <v>0</v>
      </c>
    </row>
    <row r="56" spans="1:49" x14ac:dyDescent="0.25">
      <c r="A56" s="14">
        <v>6000000057</v>
      </c>
      <c r="B56" s="14" t="s">
        <v>1208</v>
      </c>
      <c r="C56" s="14" t="s">
        <v>1144</v>
      </c>
      <c r="D56" s="14" t="s">
        <v>160</v>
      </c>
      <c r="E56" s="16">
        <v>45638.507975405097</v>
      </c>
      <c r="F56" s="14">
        <v>0.219</v>
      </c>
      <c r="G56" s="14">
        <v>4.1700000000000001E-2</v>
      </c>
      <c r="H56" s="14">
        <v>0</v>
      </c>
      <c r="I56" s="14" t="s">
        <v>222</v>
      </c>
      <c r="J56" s="14">
        <v>0.17499999999999999</v>
      </c>
      <c r="L56" s="14">
        <v>1.25</v>
      </c>
      <c r="M56" s="14">
        <v>1</v>
      </c>
      <c r="N56" s="14" t="s">
        <v>221</v>
      </c>
      <c r="O56" s="15">
        <v>1360</v>
      </c>
      <c r="P56" s="14" t="s">
        <v>220</v>
      </c>
      <c r="Q56" s="15">
        <v>0</v>
      </c>
      <c r="R56" s="14" t="s">
        <v>1178</v>
      </c>
      <c r="S56" s="14" t="s">
        <v>1177</v>
      </c>
      <c r="T56" s="14" t="s">
        <v>1176</v>
      </c>
      <c r="U56" s="14" t="s">
        <v>1207</v>
      </c>
      <c r="V56" s="14" t="s">
        <v>1204</v>
      </c>
      <c r="W56" s="14" t="s">
        <v>1139</v>
      </c>
      <c r="X56" s="14" t="s">
        <v>213</v>
      </c>
      <c r="Y56" s="14" t="s">
        <v>1148</v>
      </c>
      <c r="Z56" s="14" t="s">
        <v>1137</v>
      </c>
      <c r="AA56" s="14" t="s">
        <v>1136</v>
      </c>
      <c r="AB56" s="14" t="s">
        <v>1183</v>
      </c>
      <c r="AC56" s="14" t="s">
        <v>1163</v>
      </c>
      <c r="AD56" s="14" t="s">
        <v>149</v>
      </c>
      <c r="AE56" s="14" t="s">
        <v>149</v>
      </c>
      <c r="AF56" s="14" t="s">
        <v>148</v>
      </c>
      <c r="AG56" s="14">
        <v>0</v>
      </c>
      <c r="AH56" s="14" t="s">
        <v>207</v>
      </c>
      <c r="AI56" s="14" t="s">
        <v>206</v>
      </c>
      <c r="AJ56" s="14" t="s">
        <v>515</v>
      </c>
      <c r="AK56" s="14">
        <v>1.5</v>
      </c>
      <c r="AL56" s="14" t="s">
        <v>149</v>
      </c>
      <c r="AM56" s="14" t="s">
        <v>149</v>
      </c>
      <c r="AN56" s="14" t="s">
        <v>148</v>
      </c>
      <c r="AO56" s="14">
        <v>0</v>
      </c>
      <c r="AP56" s="14" t="s">
        <v>149</v>
      </c>
      <c r="AQ56" s="14" t="s">
        <v>149</v>
      </c>
      <c r="AR56" s="14" t="s">
        <v>148</v>
      </c>
      <c r="AS56" s="14">
        <v>0</v>
      </c>
      <c r="AT56" s="14" t="s">
        <v>149</v>
      </c>
      <c r="AU56" s="14" t="s">
        <v>149</v>
      </c>
      <c r="AV56" s="14" t="s">
        <v>148</v>
      </c>
      <c r="AW56" s="14">
        <v>0</v>
      </c>
    </row>
    <row r="57" spans="1:49" x14ac:dyDescent="0.25">
      <c r="A57" s="14">
        <v>6000000058</v>
      </c>
      <c r="B57" s="14" t="s">
        <v>1206</v>
      </c>
      <c r="C57" s="14" t="s">
        <v>1144</v>
      </c>
      <c r="D57" s="14" t="s">
        <v>160</v>
      </c>
      <c r="E57" s="16">
        <v>45638.508131435199</v>
      </c>
      <c r="F57" s="14">
        <v>0.29099999999999998</v>
      </c>
      <c r="G57" s="14">
        <v>4.1700000000000001E-2</v>
      </c>
      <c r="H57" s="14">
        <v>0</v>
      </c>
      <c r="I57" s="14" t="s">
        <v>222</v>
      </c>
      <c r="J57" s="14">
        <v>0.23300000000000001</v>
      </c>
      <c r="L57" s="14">
        <v>1.25</v>
      </c>
      <c r="M57" s="14">
        <v>1</v>
      </c>
      <c r="N57" s="14" t="s">
        <v>221</v>
      </c>
      <c r="O57" s="15">
        <v>1360</v>
      </c>
      <c r="P57" s="14" t="s">
        <v>220</v>
      </c>
      <c r="Q57" s="15">
        <v>0</v>
      </c>
      <c r="R57" s="14" t="s">
        <v>1178</v>
      </c>
      <c r="S57" s="14" t="s">
        <v>1177</v>
      </c>
      <c r="T57" s="14" t="s">
        <v>1176</v>
      </c>
      <c r="U57" s="14" t="s">
        <v>1205</v>
      </c>
      <c r="V57" s="14" t="s">
        <v>1204</v>
      </c>
      <c r="W57" s="14" t="s">
        <v>1139</v>
      </c>
      <c r="X57" s="14" t="s">
        <v>213</v>
      </c>
      <c r="Y57" s="14" t="s">
        <v>1203</v>
      </c>
      <c r="Z57" s="14" t="s">
        <v>1137</v>
      </c>
      <c r="AA57" s="14" t="s">
        <v>1136</v>
      </c>
      <c r="AB57" s="14" t="s">
        <v>1183</v>
      </c>
      <c r="AC57" s="14" t="s">
        <v>1163</v>
      </c>
      <c r="AD57" s="14" t="s">
        <v>149</v>
      </c>
      <c r="AE57" s="14" t="s">
        <v>149</v>
      </c>
      <c r="AF57" s="14" t="s">
        <v>148</v>
      </c>
      <c r="AG57" s="14">
        <v>0</v>
      </c>
      <c r="AH57" s="14" t="s">
        <v>207</v>
      </c>
      <c r="AI57" s="14" t="s">
        <v>206</v>
      </c>
      <c r="AJ57" s="14" t="s">
        <v>515</v>
      </c>
      <c r="AK57" s="14">
        <v>1.5</v>
      </c>
      <c r="AL57" s="14" t="s">
        <v>149</v>
      </c>
      <c r="AM57" s="14" t="s">
        <v>149</v>
      </c>
      <c r="AN57" s="14" t="s">
        <v>148</v>
      </c>
      <c r="AO57" s="14">
        <v>0</v>
      </c>
      <c r="AP57" s="14" t="s">
        <v>149</v>
      </c>
      <c r="AQ57" s="14" t="s">
        <v>149</v>
      </c>
      <c r="AR57" s="14" t="s">
        <v>148</v>
      </c>
      <c r="AS57" s="14">
        <v>0</v>
      </c>
      <c r="AT57" s="14" t="s">
        <v>149</v>
      </c>
      <c r="AU57" s="14" t="s">
        <v>149</v>
      </c>
      <c r="AV57" s="14" t="s">
        <v>148</v>
      </c>
      <c r="AW57" s="14">
        <v>0</v>
      </c>
    </row>
    <row r="58" spans="1:49" x14ac:dyDescent="0.25">
      <c r="A58" s="14">
        <v>6000000059</v>
      </c>
      <c r="B58" s="14" t="s">
        <v>1202</v>
      </c>
      <c r="C58" s="14" t="s">
        <v>1144</v>
      </c>
      <c r="D58" s="14" t="s">
        <v>160</v>
      </c>
      <c r="E58" s="16">
        <v>45638.508282743103</v>
      </c>
      <c r="F58" s="14">
        <v>0.188</v>
      </c>
      <c r="G58" s="14">
        <v>4.1700000000000001E-2</v>
      </c>
      <c r="H58" s="14">
        <v>0</v>
      </c>
      <c r="I58" s="14" t="s">
        <v>222</v>
      </c>
      <c r="J58" s="14">
        <v>0.15</v>
      </c>
      <c r="L58" s="14">
        <v>1.25</v>
      </c>
      <c r="M58" s="14">
        <v>1</v>
      </c>
      <c r="N58" s="14" t="s">
        <v>221</v>
      </c>
      <c r="O58" s="15">
        <v>1350</v>
      </c>
      <c r="P58" s="14" t="s">
        <v>220</v>
      </c>
      <c r="Q58" s="15">
        <v>0</v>
      </c>
      <c r="R58" s="14" t="s">
        <v>1200</v>
      </c>
      <c r="S58" s="14" t="s">
        <v>1188</v>
      </c>
      <c r="T58" s="14" t="s">
        <v>1187</v>
      </c>
      <c r="U58" s="14" t="s">
        <v>1199</v>
      </c>
      <c r="V58" s="14" t="s">
        <v>1198</v>
      </c>
      <c r="W58" s="14" t="s">
        <v>1139</v>
      </c>
      <c r="X58" s="14" t="s">
        <v>213</v>
      </c>
      <c r="Y58" s="14" t="s">
        <v>1148</v>
      </c>
      <c r="Z58" s="14" t="s">
        <v>1137</v>
      </c>
      <c r="AA58" s="14" t="s">
        <v>1136</v>
      </c>
      <c r="AB58" s="14" t="s">
        <v>1183</v>
      </c>
      <c r="AC58" s="14" t="s">
        <v>1163</v>
      </c>
      <c r="AD58" s="14" t="s">
        <v>149</v>
      </c>
      <c r="AE58" s="14" t="s">
        <v>149</v>
      </c>
      <c r="AF58" s="14" t="s">
        <v>148</v>
      </c>
      <c r="AG58" s="14">
        <v>0</v>
      </c>
      <c r="AH58" s="14" t="s">
        <v>207</v>
      </c>
      <c r="AI58" s="14" t="s">
        <v>206</v>
      </c>
      <c r="AJ58" s="14" t="s">
        <v>515</v>
      </c>
      <c r="AK58" s="14">
        <v>1.5</v>
      </c>
      <c r="AL58" s="14" t="s">
        <v>149</v>
      </c>
      <c r="AM58" s="14" t="s">
        <v>149</v>
      </c>
      <c r="AN58" s="14" t="s">
        <v>148</v>
      </c>
      <c r="AO58" s="14">
        <v>0</v>
      </c>
      <c r="AP58" s="14" t="s">
        <v>149</v>
      </c>
      <c r="AQ58" s="14" t="s">
        <v>149</v>
      </c>
      <c r="AR58" s="14" t="s">
        <v>148</v>
      </c>
      <c r="AS58" s="14">
        <v>0</v>
      </c>
      <c r="AT58" s="14" t="s">
        <v>149</v>
      </c>
      <c r="AU58" s="14" t="s">
        <v>149</v>
      </c>
      <c r="AV58" s="14" t="s">
        <v>148</v>
      </c>
      <c r="AW58" s="14">
        <v>0</v>
      </c>
    </row>
    <row r="59" spans="1:49" x14ac:dyDescent="0.25">
      <c r="A59" s="14">
        <v>6000000060</v>
      </c>
      <c r="B59" s="14" t="s">
        <v>1201</v>
      </c>
      <c r="C59" s="14" t="s">
        <v>1144</v>
      </c>
      <c r="D59" s="14" t="s">
        <v>160</v>
      </c>
      <c r="E59" s="16">
        <v>45646.425166689798</v>
      </c>
      <c r="F59" s="14">
        <v>0.128</v>
      </c>
      <c r="G59" s="14">
        <v>4.1700000000000001E-2</v>
      </c>
      <c r="H59" s="14">
        <v>0</v>
      </c>
      <c r="I59" s="14" t="s">
        <v>222</v>
      </c>
      <c r="J59" s="14">
        <v>0.10199999999999999</v>
      </c>
      <c r="L59" s="14">
        <v>1.25</v>
      </c>
      <c r="M59" s="14">
        <v>1</v>
      </c>
      <c r="N59" s="14" t="s">
        <v>221</v>
      </c>
      <c r="O59" s="15">
        <v>1350</v>
      </c>
      <c r="P59" s="14" t="s">
        <v>220</v>
      </c>
      <c r="Q59" s="15">
        <v>0</v>
      </c>
      <c r="R59" s="14" t="s">
        <v>1200</v>
      </c>
      <c r="S59" s="14" t="s">
        <v>1188</v>
      </c>
      <c r="T59" s="14" t="s">
        <v>1187</v>
      </c>
      <c r="U59" s="14" t="s">
        <v>1199</v>
      </c>
      <c r="V59" s="14" t="s">
        <v>1198</v>
      </c>
      <c r="W59" s="14" t="s">
        <v>1139</v>
      </c>
      <c r="X59" s="14" t="s">
        <v>213</v>
      </c>
      <c r="Y59" s="14" t="s">
        <v>1197</v>
      </c>
      <c r="Z59" s="14" t="s">
        <v>1137</v>
      </c>
      <c r="AA59" s="14" t="s">
        <v>1136</v>
      </c>
      <c r="AB59" s="14" t="s">
        <v>1183</v>
      </c>
      <c r="AC59" s="14" t="s">
        <v>1163</v>
      </c>
      <c r="AD59" s="14" t="s">
        <v>149</v>
      </c>
      <c r="AE59" s="14" t="s">
        <v>149</v>
      </c>
      <c r="AF59" s="14" t="s">
        <v>148</v>
      </c>
      <c r="AG59" s="14">
        <v>0</v>
      </c>
      <c r="AH59" s="14" t="s">
        <v>149</v>
      </c>
      <c r="AI59" s="14" t="s">
        <v>149</v>
      </c>
      <c r="AJ59" s="14" t="s">
        <v>148</v>
      </c>
      <c r="AK59" s="14">
        <v>0</v>
      </c>
      <c r="AL59" s="14" t="s">
        <v>149</v>
      </c>
      <c r="AM59" s="14" t="s">
        <v>149</v>
      </c>
      <c r="AN59" s="14" t="s">
        <v>148</v>
      </c>
      <c r="AO59" s="14">
        <v>0</v>
      </c>
      <c r="AP59" s="14" t="s">
        <v>149</v>
      </c>
      <c r="AQ59" s="14" t="s">
        <v>149</v>
      </c>
      <c r="AR59" s="14" t="s">
        <v>148</v>
      </c>
      <c r="AS59" s="14">
        <v>0</v>
      </c>
      <c r="AT59" s="14" t="s">
        <v>149</v>
      </c>
      <c r="AU59" s="14" t="s">
        <v>149</v>
      </c>
      <c r="AV59" s="14" t="s">
        <v>148</v>
      </c>
      <c r="AW59" s="14">
        <v>0</v>
      </c>
    </row>
    <row r="60" spans="1:49" x14ac:dyDescent="0.25">
      <c r="A60" s="14">
        <v>6000000061</v>
      </c>
      <c r="B60" s="14" t="s">
        <v>1196</v>
      </c>
      <c r="C60" s="14" t="s">
        <v>1144</v>
      </c>
      <c r="D60" s="14" t="s">
        <v>160</v>
      </c>
      <c r="E60" s="16">
        <v>45638.508839259302</v>
      </c>
      <c r="F60" s="14">
        <v>0.22900000000000001</v>
      </c>
      <c r="G60" s="14">
        <v>4.1700000000000001E-2</v>
      </c>
      <c r="H60" s="14">
        <v>0</v>
      </c>
      <c r="I60" s="14" t="s">
        <v>222</v>
      </c>
      <c r="J60" s="14">
        <v>0.183</v>
      </c>
      <c r="L60" s="14">
        <v>1.25</v>
      </c>
      <c r="M60" s="14">
        <v>1</v>
      </c>
      <c r="N60" s="14" t="s">
        <v>221</v>
      </c>
      <c r="O60" s="15">
        <v>2400</v>
      </c>
      <c r="P60" s="14" t="s">
        <v>220</v>
      </c>
      <c r="Q60" s="15">
        <v>0</v>
      </c>
      <c r="R60" s="14" t="s">
        <v>1189</v>
      </c>
      <c r="S60" s="14" t="s">
        <v>1188</v>
      </c>
      <c r="T60" s="14" t="s">
        <v>1187</v>
      </c>
      <c r="U60" s="14" t="s">
        <v>1194</v>
      </c>
      <c r="V60" s="14" t="s">
        <v>1193</v>
      </c>
      <c r="W60" s="14" t="s">
        <v>1192</v>
      </c>
      <c r="X60" s="14" t="s">
        <v>213</v>
      </c>
      <c r="Y60" s="14" t="s">
        <v>1148</v>
      </c>
      <c r="Z60" s="14" t="s">
        <v>1137</v>
      </c>
      <c r="AA60" s="14" t="s">
        <v>1146</v>
      </c>
      <c r="AB60" s="14" t="s">
        <v>1183</v>
      </c>
      <c r="AC60" s="14" t="s">
        <v>1121</v>
      </c>
      <c r="AD60" s="14" t="s">
        <v>149</v>
      </c>
      <c r="AE60" s="14" t="s">
        <v>149</v>
      </c>
      <c r="AF60" s="14" t="s">
        <v>148</v>
      </c>
      <c r="AG60" s="14">
        <v>0</v>
      </c>
      <c r="AH60" s="14" t="s">
        <v>207</v>
      </c>
      <c r="AI60" s="14" t="s">
        <v>206</v>
      </c>
      <c r="AJ60" s="14" t="s">
        <v>515</v>
      </c>
      <c r="AK60" s="14">
        <v>1.5</v>
      </c>
      <c r="AL60" s="14" t="s">
        <v>149</v>
      </c>
      <c r="AM60" s="14" t="s">
        <v>149</v>
      </c>
      <c r="AN60" s="14" t="s">
        <v>148</v>
      </c>
      <c r="AO60" s="14">
        <v>0</v>
      </c>
      <c r="AP60" s="14" t="s">
        <v>149</v>
      </c>
      <c r="AQ60" s="14" t="s">
        <v>149</v>
      </c>
      <c r="AR60" s="14" t="s">
        <v>148</v>
      </c>
      <c r="AS60" s="14">
        <v>0</v>
      </c>
      <c r="AT60" s="14" t="s">
        <v>149</v>
      </c>
      <c r="AU60" s="14" t="s">
        <v>149</v>
      </c>
      <c r="AV60" s="14" t="s">
        <v>148</v>
      </c>
      <c r="AW60" s="14">
        <v>0</v>
      </c>
    </row>
    <row r="61" spans="1:49" x14ac:dyDescent="0.25">
      <c r="A61" s="14">
        <v>6000000062</v>
      </c>
      <c r="B61" s="14" t="s">
        <v>1195</v>
      </c>
      <c r="C61" s="14" t="s">
        <v>1144</v>
      </c>
      <c r="D61" s="14" t="s">
        <v>160</v>
      </c>
      <c r="E61" s="16">
        <v>45638.5090875694</v>
      </c>
      <c r="F61" s="14">
        <v>0.17100000000000001</v>
      </c>
      <c r="G61" s="14">
        <v>4.1700000000000001E-2</v>
      </c>
      <c r="H61" s="14">
        <v>0</v>
      </c>
      <c r="I61" s="14" t="s">
        <v>222</v>
      </c>
      <c r="J61" s="14">
        <v>0.13700000000000001</v>
      </c>
      <c r="L61" s="14">
        <v>1.25</v>
      </c>
      <c r="M61" s="14">
        <v>1</v>
      </c>
      <c r="N61" s="14" t="s">
        <v>221</v>
      </c>
      <c r="O61" s="15">
        <v>2400</v>
      </c>
      <c r="P61" s="14" t="s">
        <v>220</v>
      </c>
      <c r="Q61" s="15">
        <v>0</v>
      </c>
      <c r="R61" s="14" t="s">
        <v>1189</v>
      </c>
      <c r="S61" s="14" t="s">
        <v>1188</v>
      </c>
      <c r="T61" s="14" t="s">
        <v>1187</v>
      </c>
      <c r="U61" s="14" t="s">
        <v>1194</v>
      </c>
      <c r="V61" s="14" t="s">
        <v>1193</v>
      </c>
      <c r="W61" s="14" t="s">
        <v>1192</v>
      </c>
      <c r="X61" s="14" t="s">
        <v>213</v>
      </c>
      <c r="Y61" s="14" t="s">
        <v>1148</v>
      </c>
      <c r="Z61" s="14" t="s">
        <v>1137</v>
      </c>
      <c r="AA61" s="14" t="s">
        <v>1146</v>
      </c>
      <c r="AB61" s="14" t="s">
        <v>1183</v>
      </c>
      <c r="AC61" s="14" t="s">
        <v>1121</v>
      </c>
      <c r="AD61" s="14" t="s">
        <v>149</v>
      </c>
      <c r="AE61" s="14" t="s">
        <v>149</v>
      </c>
      <c r="AF61" s="14" t="s">
        <v>148</v>
      </c>
      <c r="AG61" s="14">
        <v>0</v>
      </c>
      <c r="AH61" s="14" t="s">
        <v>207</v>
      </c>
      <c r="AI61" s="14" t="s">
        <v>206</v>
      </c>
      <c r="AJ61" s="14" t="s">
        <v>515</v>
      </c>
      <c r="AK61" s="14">
        <v>1.5</v>
      </c>
      <c r="AL61" s="14" t="s">
        <v>149</v>
      </c>
      <c r="AM61" s="14" t="s">
        <v>149</v>
      </c>
      <c r="AN61" s="14" t="s">
        <v>148</v>
      </c>
      <c r="AO61" s="14">
        <v>0</v>
      </c>
      <c r="AP61" s="14" t="s">
        <v>149</v>
      </c>
      <c r="AQ61" s="14" t="s">
        <v>149</v>
      </c>
      <c r="AR61" s="14" t="s">
        <v>148</v>
      </c>
      <c r="AS61" s="14">
        <v>0</v>
      </c>
      <c r="AT61" s="14" t="s">
        <v>149</v>
      </c>
      <c r="AU61" s="14" t="s">
        <v>149</v>
      </c>
      <c r="AV61" s="14" t="s">
        <v>148</v>
      </c>
      <c r="AW61" s="14">
        <v>0</v>
      </c>
    </row>
    <row r="62" spans="1:49" x14ac:dyDescent="0.25">
      <c r="A62" s="14">
        <v>6000000063</v>
      </c>
      <c r="B62" s="14" t="s">
        <v>1191</v>
      </c>
      <c r="C62" s="14" t="s">
        <v>1144</v>
      </c>
      <c r="D62" s="14" t="s">
        <v>160</v>
      </c>
      <c r="E62" s="16">
        <v>45638.5094559028</v>
      </c>
      <c r="F62" s="14">
        <v>0.23</v>
      </c>
      <c r="G62" s="14">
        <v>4.1700000000000001E-2</v>
      </c>
      <c r="H62" s="14">
        <v>0</v>
      </c>
      <c r="I62" s="14" t="s">
        <v>222</v>
      </c>
      <c r="J62" s="14">
        <v>0.184</v>
      </c>
      <c r="L62" s="14">
        <v>1.25</v>
      </c>
      <c r="M62" s="14">
        <v>1</v>
      </c>
      <c r="N62" s="14" t="s">
        <v>221</v>
      </c>
      <c r="O62" s="15">
        <v>2400</v>
      </c>
      <c r="P62" s="14" t="s">
        <v>220</v>
      </c>
      <c r="Q62" s="15">
        <v>0</v>
      </c>
      <c r="R62" s="14" t="s">
        <v>1189</v>
      </c>
      <c r="S62" s="14" t="s">
        <v>1188</v>
      </c>
      <c r="T62" s="14" t="s">
        <v>1187</v>
      </c>
      <c r="U62" s="14" t="s">
        <v>1186</v>
      </c>
      <c r="V62" s="14" t="s">
        <v>1185</v>
      </c>
      <c r="W62" s="14" t="s">
        <v>1139</v>
      </c>
      <c r="X62" s="14" t="s">
        <v>213</v>
      </c>
      <c r="Y62" s="14" t="s">
        <v>1138</v>
      </c>
      <c r="Z62" s="14" t="s">
        <v>1137</v>
      </c>
      <c r="AA62" s="14" t="s">
        <v>1136</v>
      </c>
      <c r="AB62" s="14" t="s">
        <v>1183</v>
      </c>
      <c r="AC62" s="14" t="s">
        <v>1121</v>
      </c>
      <c r="AD62" s="14" t="s">
        <v>149</v>
      </c>
      <c r="AE62" s="14" t="s">
        <v>149</v>
      </c>
      <c r="AF62" s="14" t="s">
        <v>148</v>
      </c>
      <c r="AG62" s="14">
        <v>0</v>
      </c>
      <c r="AH62" s="14" t="s">
        <v>207</v>
      </c>
      <c r="AI62" s="14" t="s">
        <v>206</v>
      </c>
      <c r="AJ62" s="14" t="s">
        <v>515</v>
      </c>
      <c r="AK62" s="14">
        <v>1.5</v>
      </c>
      <c r="AL62" s="14" t="s">
        <v>149</v>
      </c>
      <c r="AM62" s="14" t="s">
        <v>149</v>
      </c>
      <c r="AN62" s="14" t="s">
        <v>148</v>
      </c>
      <c r="AO62" s="14">
        <v>0</v>
      </c>
      <c r="AP62" s="14" t="s">
        <v>149</v>
      </c>
      <c r="AQ62" s="14" t="s">
        <v>149</v>
      </c>
      <c r="AR62" s="14" t="s">
        <v>148</v>
      </c>
      <c r="AS62" s="14">
        <v>0</v>
      </c>
      <c r="AT62" s="14" t="s">
        <v>149</v>
      </c>
      <c r="AU62" s="14" t="s">
        <v>149</v>
      </c>
      <c r="AV62" s="14" t="s">
        <v>148</v>
      </c>
      <c r="AW62" s="14">
        <v>0</v>
      </c>
    </row>
    <row r="63" spans="1:49" x14ac:dyDescent="0.25">
      <c r="A63" s="14">
        <v>6000000064</v>
      </c>
      <c r="B63" s="14" t="s">
        <v>1190</v>
      </c>
      <c r="C63" s="14" t="s">
        <v>1144</v>
      </c>
      <c r="D63" s="14" t="s">
        <v>160</v>
      </c>
      <c r="E63" s="16">
        <v>45638.509765034702</v>
      </c>
      <c r="F63" s="14">
        <v>0.17299999999999999</v>
      </c>
      <c r="G63" s="14">
        <v>4.1700000000000001E-2</v>
      </c>
      <c r="H63" s="14">
        <v>0</v>
      </c>
      <c r="I63" s="14" t="s">
        <v>222</v>
      </c>
      <c r="J63" s="14">
        <v>0.13800000000000001</v>
      </c>
      <c r="L63" s="14">
        <v>1.25</v>
      </c>
      <c r="M63" s="14">
        <v>1</v>
      </c>
      <c r="N63" s="14" t="s">
        <v>221</v>
      </c>
      <c r="O63" s="15">
        <v>2400</v>
      </c>
      <c r="P63" s="14" t="s">
        <v>220</v>
      </c>
      <c r="Q63" s="15">
        <v>0</v>
      </c>
      <c r="R63" s="14" t="s">
        <v>1189</v>
      </c>
      <c r="S63" s="14" t="s">
        <v>1188</v>
      </c>
      <c r="T63" s="14" t="s">
        <v>1187</v>
      </c>
      <c r="U63" s="14" t="s">
        <v>1186</v>
      </c>
      <c r="V63" s="14" t="s">
        <v>1185</v>
      </c>
      <c r="W63" s="14" t="s">
        <v>1139</v>
      </c>
      <c r="X63" s="14" t="s">
        <v>213</v>
      </c>
      <c r="Y63" s="14" t="s">
        <v>1184</v>
      </c>
      <c r="Z63" s="14" t="s">
        <v>1137</v>
      </c>
      <c r="AA63" s="14" t="s">
        <v>1136</v>
      </c>
      <c r="AB63" s="14" t="s">
        <v>1183</v>
      </c>
      <c r="AC63" s="14" t="s">
        <v>1121</v>
      </c>
      <c r="AD63" s="14" t="s">
        <v>149</v>
      </c>
      <c r="AE63" s="14" t="s">
        <v>149</v>
      </c>
      <c r="AF63" s="14" t="s">
        <v>148</v>
      </c>
      <c r="AG63" s="14">
        <v>0</v>
      </c>
      <c r="AH63" s="14" t="s">
        <v>207</v>
      </c>
      <c r="AI63" s="14" t="s">
        <v>206</v>
      </c>
      <c r="AJ63" s="14" t="s">
        <v>515</v>
      </c>
      <c r="AK63" s="14">
        <v>1.5</v>
      </c>
      <c r="AL63" s="14" t="s">
        <v>149</v>
      </c>
      <c r="AM63" s="14" t="s">
        <v>149</v>
      </c>
      <c r="AN63" s="14" t="s">
        <v>148</v>
      </c>
      <c r="AO63" s="14">
        <v>0</v>
      </c>
      <c r="AP63" s="14" t="s">
        <v>149</v>
      </c>
      <c r="AQ63" s="14" t="s">
        <v>149</v>
      </c>
      <c r="AR63" s="14" t="s">
        <v>148</v>
      </c>
      <c r="AS63" s="14">
        <v>0</v>
      </c>
      <c r="AT63" s="14" t="s">
        <v>149</v>
      </c>
      <c r="AU63" s="14" t="s">
        <v>149</v>
      </c>
      <c r="AV63" s="14" t="s">
        <v>148</v>
      </c>
      <c r="AW63" s="14">
        <v>0</v>
      </c>
    </row>
    <row r="64" spans="1:49" x14ac:dyDescent="0.25">
      <c r="A64" s="14">
        <v>6000000065</v>
      </c>
      <c r="B64" s="14" t="s">
        <v>1182</v>
      </c>
      <c r="C64" s="14" t="s">
        <v>1144</v>
      </c>
      <c r="D64" s="14" t="s">
        <v>160</v>
      </c>
      <c r="E64" s="16">
        <v>45638.488273449097</v>
      </c>
      <c r="F64" s="14">
        <v>0.23</v>
      </c>
      <c r="G64" s="14">
        <v>4.1700000000000001E-2</v>
      </c>
      <c r="H64" s="14">
        <v>0</v>
      </c>
      <c r="I64" s="14" t="s">
        <v>222</v>
      </c>
      <c r="J64" s="14">
        <v>0.184</v>
      </c>
      <c r="L64" s="14">
        <v>1.25</v>
      </c>
      <c r="M64" s="14">
        <v>1</v>
      </c>
      <c r="N64" s="14" t="s">
        <v>221</v>
      </c>
      <c r="O64" s="15">
        <v>2400</v>
      </c>
      <c r="P64" s="14" t="s">
        <v>220</v>
      </c>
      <c r="Q64" s="15">
        <v>0</v>
      </c>
      <c r="R64" s="14" t="s">
        <v>1178</v>
      </c>
      <c r="S64" s="14" t="s">
        <v>1177</v>
      </c>
      <c r="T64" s="14" t="s">
        <v>1176</v>
      </c>
      <c r="U64" s="14" t="s">
        <v>1175</v>
      </c>
      <c r="V64" s="14" t="s">
        <v>1181</v>
      </c>
      <c r="W64" s="14" t="s">
        <v>1180</v>
      </c>
      <c r="X64" s="14" t="s">
        <v>213</v>
      </c>
      <c r="Y64" s="14" t="s">
        <v>1148</v>
      </c>
      <c r="Z64" s="14" t="s">
        <v>1137</v>
      </c>
      <c r="AA64" s="14" t="s">
        <v>1146</v>
      </c>
      <c r="AB64" s="14" t="s">
        <v>1135</v>
      </c>
      <c r="AC64" s="14" t="s">
        <v>1121</v>
      </c>
      <c r="AD64" s="14" t="s">
        <v>149</v>
      </c>
      <c r="AE64" s="14" t="s">
        <v>149</v>
      </c>
      <c r="AF64" s="14" t="s">
        <v>148</v>
      </c>
      <c r="AG64" s="14">
        <v>0</v>
      </c>
      <c r="AH64" s="14" t="s">
        <v>207</v>
      </c>
      <c r="AI64" s="14" t="s">
        <v>206</v>
      </c>
      <c r="AJ64" s="14" t="s">
        <v>515</v>
      </c>
      <c r="AK64" s="14">
        <v>1.5</v>
      </c>
      <c r="AL64" s="14" t="s">
        <v>149</v>
      </c>
      <c r="AM64" s="14" t="s">
        <v>149</v>
      </c>
      <c r="AN64" s="14" t="s">
        <v>148</v>
      </c>
      <c r="AO64" s="14">
        <v>0</v>
      </c>
      <c r="AP64" s="14" t="s">
        <v>149</v>
      </c>
      <c r="AQ64" s="14" t="s">
        <v>149</v>
      </c>
      <c r="AR64" s="14" t="s">
        <v>148</v>
      </c>
      <c r="AS64" s="14">
        <v>0</v>
      </c>
      <c r="AT64" s="14" t="s">
        <v>149</v>
      </c>
      <c r="AU64" s="14" t="s">
        <v>149</v>
      </c>
      <c r="AV64" s="14" t="s">
        <v>148</v>
      </c>
      <c r="AW64" s="14">
        <v>0</v>
      </c>
    </row>
    <row r="65" spans="1:49" x14ac:dyDescent="0.25">
      <c r="A65" s="14">
        <v>6000000066</v>
      </c>
      <c r="B65" s="14" t="s">
        <v>1179</v>
      </c>
      <c r="C65" s="14" t="s">
        <v>1144</v>
      </c>
      <c r="D65" s="14" t="s">
        <v>160</v>
      </c>
      <c r="E65" s="16">
        <v>45638.510429548602</v>
      </c>
      <c r="F65" s="14">
        <v>0.17299999999999999</v>
      </c>
      <c r="G65" s="14">
        <v>3.4799999999999998E-2</v>
      </c>
      <c r="H65" s="14">
        <v>0</v>
      </c>
      <c r="I65" s="14" t="s">
        <v>222</v>
      </c>
      <c r="J65" s="14">
        <v>0.13800000000000001</v>
      </c>
      <c r="L65" s="14">
        <v>1.25</v>
      </c>
      <c r="M65" s="14">
        <v>1</v>
      </c>
      <c r="N65" s="14" t="s">
        <v>221</v>
      </c>
      <c r="O65" s="15">
        <v>2400</v>
      </c>
      <c r="P65" s="14" t="s">
        <v>220</v>
      </c>
      <c r="Q65" s="15">
        <v>0</v>
      </c>
      <c r="R65" s="14" t="s">
        <v>1178</v>
      </c>
      <c r="S65" s="14" t="s">
        <v>1177</v>
      </c>
      <c r="T65" s="14" t="s">
        <v>1176</v>
      </c>
      <c r="U65" s="14" t="s">
        <v>1175</v>
      </c>
      <c r="V65" s="14" t="s">
        <v>1174</v>
      </c>
      <c r="W65" s="14" t="s">
        <v>1173</v>
      </c>
      <c r="X65" s="14" t="s">
        <v>213</v>
      </c>
      <c r="Y65" s="14" t="s">
        <v>795</v>
      </c>
      <c r="Z65" s="14" t="s">
        <v>1137</v>
      </c>
      <c r="AA65" s="14" t="s">
        <v>1146</v>
      </c>
      <c r="AB65" s="14" t="s">
        <v>1135</v>
      </c>
      <c r="AC65" s="14" t="s">
        <v>1121</v>
      </c>
      <c r="AD65" s="14" t="s">
        <v>228</v>
      </c>
      <c r="AE65" s="14" t="s">
        <v>206</v>
      </c>
      <c r="AF65" s="14" t="s">
        <v>227</v>
      </c>
      <c r="AG65" s="14">
        <v>2.5</v>
      </c>
      <c r="AH65" s="14" t="s">
        <v>149</v>
      </c>
      <c r="AI65" s="14" t="s">
        <v>149</v>
      </c>
      <c r="AJ65" s="14" t="s">
        <v>148</v>
      </c>
      <c r="AK65" s="14">
        <v>0</v>
      </c>
      <c r="AL65" s="14" t="s">
        <v>149</v>
      </c>
      <c r="AM65" s="14" t="s">
        <v>149</v>
      </c>
      <c r="AN65" s="14" t="s">
        <v>148</v>
      </c>
      <c r="AO65" s="14">
        <v>0</v>
      </c>
      <c r="AP65" s="14" t="s">
        <v>226</v>
      </c>
      <c r="AQ65" s="14" t="s">
        <v>206</v>
      </c>
      <c r="AR65" s="14" t="s">
        <v>515</v>
      </c>
      <c r="AS65" s="14">
        <v>1</v>
      </c>
      <c r="AT65" s="14" t="s">
        <v>149</v>
      </c>
      <c r="AU65" s="14" t="s">
        <v>149</v>
      </c>
      <c r="AV65" s="14" t="s">
        <v>148</v>
      </c>
      <c r="AW65" s="14">
        <v>0</v>
      </c>
    </row>
    <row r="66" spans="1:49" x14ac:dyDescent="0.25">
      <c r="A66" s="14">
        <v>6000000067</v>
      </c>
      <c r="B66" s="14" t="s">
        <v>1172</v>
      </c>
      <c r="C66" s="14" t="s">
        <v>1144</v>
      </c>
      <c r="D66" s="14" t="s">
        <v>160</v>
      </c>
      <c r="E66" s="16">
        <v>45638.5110576273</v>
      </c>
      <c r="F66" s="14">
        <v>0.29799999999999999</v>
      </c>
      <c r="G66" s="14">
        <v>4.1700000000000001E-2</v>
      </c>
      <c r="H66" s="14">
        <v>0</v>
      </c>
      <c r="I66" s="14" t="s">
        <v>222</v>
      </c>
      <c r="J66" s="14">
        <v>0.23799999999999999</v>
      </c>
      <c r="L66" s="14">
        <v>1.25</v>
      </c>
      <c r="M66" s="14">
        <v>1</v>
      </c>
      <c r="N66" s="14" t="s">
        <v>221</v>
      </c>
      <c r="O66" s="15">
        <v>2400</v>
      </c>
      <c r="P66" s="14" t="s">
        <v>220</v>
      </c>
      <c r="Q66" s="15">
        <v>0</v>
      </c>
      <c r="R66" s="14" t="s">
        <v>1160</v>
      </c>
      <c r="S66" s="14" t="s">
        <v>1143</v>
      </c>
      <c r="T66" s="14" t="s">
        <v>1142</v>
      </c>
      <c r="U66" s="14" t="s">
        <v>1171</v>
      </c>
      <c r="V66" s="14" t="s">
        <v>1158</v>
      </c>
      <c r="W66" s="14" t="s">
        <v>1139</v>
      </c>
      <c r="X66" s="14" t="s">
        <v>213</v>
      </c>
      <c r="Y66" s="14" t="s">
        <v>1148</v>
      </c>
      <c r="Z66" s="14" t="s">
        <v>1137</v>
      </c>
      <c r="AA66" s="14" t="s">
        <v>1136</v>
      </c>
      <c r="AB66" s="14" t="s">
        <v>1135</v>
      </c>
      <c r="AC66" s="14" t="s">
        <v>1153</v>
      </c>
      <c r="AD66" s="14" t="s">
        <v>149</v>
      </c>
      <c r="AE66" s="14" t="s">
        <v>149</v>
      </c>
      <c r="AF66" s="14" t="s">
        <v>148</v>
      </c>
      <c r="AG66" s="14">
        <v>0</v>
      </c>
      <c r="AH66" s="14" t="s">
        <v>207</v>
      </c>
      <c r="AI66" s="14" t="s">
        <v>206</v>
      </c>
      <c r="AJ66" s="14" t="s">
        <v>515</v>
      </c>
      <c r="AK66" s="14">
        <v>1.5</v>
      </c>
      <c r="AL66" s="14" t="s">
        <v>149</v>
      </c>
      <c r="AM66" s="14" t="s">
        <v>149</v>
      </c>
      <c r="AN66" s="14" t="s">
        <v>148</v>
      </c>
      <c r="AO66" s="14">
        <v>0</v>
      </c>
      <c r="AP66" s="14" t="s">
        <v>149</v>
      </c>
      <c r="AQ66" s="14" t="s">
        <v>149</v>
      </c>
      <c r="AR66" s="14" t="s">
        <v>148</v>
      </c>
      <c r="AS66" s="14">
        <v>0</v>
      </c>
      <c r="AT66" s="14" t="s">
        <v>149</v>
      </c>
      <c r="AU66" s="14" t="s">
        <v>149</v>
      </c>
      <c r="AV66" s="14" t="s">
        <v>148</v>
      </c>
      <c r="AW66" s="14">
        <v>0</v>
      </c>
    </row>
    <row r="67" spans="1:49" x14ac:dyDescent="0.25">
      <c r="A67" s="14">
        <v>6000000068</v>
      </c>
      <c r="B67" s="14" t="s">
        <v>1170</v>
      </c>
      <c r="C67" s="14" t="s">
        <v>1144</v>
      </c>
      <c r="D67" s="14" t="s">
        <v>160</v>
      </c>
      <c r="E67" s="16">
        <v>45638.5113316551</v>
      </c>
      <c r="F67" s="14">
        <v>0.224</v>
      </c>
      <c r="G67" s="14">
        <v>4.1700000000000001E-2</v>
      </c>
      <c r="H67" s="14">
        <v>0</v>
      </c>
      <c r="I67" s="14" t="s">
        <v>222</v>
      </c>
      <c r="J67" s="14">
        <v>0.17899999999999999</v>
      </c>
      <c r="L67" s="14">
        <v>1.25</v>
      </c>
      <c r="M67" s="14">
        <v>1</v>
      </c>
      <c r="N67" s="14" t="s">
        <v>221</v>
      </c>
      <c r="O67" s="15">
        <v>2400</v>
      </c>
      <c r="P67" s="14" t="s">
        <v>220</v>
      </c>
      <c r="Q67" s="15">
        <v>0</v>
      </c>
      <c r="R67" s="14" t="s">
        <v>1160</v>
      </c>
      <c r="S67" s="14" t="s">
        <v>1143</v>
      </c>
      <c r="T67" s="14" t="s">
        <v>1142</v>
      </c>
      <c r="U67" s="14" t="s">
        <v>1169</v>
      </c>
      <c r="V67" s="14" t="s">
        <v>1158</v>
      </c>
      <c r="W67" s="14" t="s">
        <v>1139</v>
      </c>
      <c r="X67" s="14" t="s">
        <v>213</v>
      </c>
      <c r="Y67" s="14" t="s">
        <v>1148</v>
      </c>
      <c r="Z67" s="14" t="s">
        <v>1137</v>
      </c>
      <c r="AA67" s="14" t="s">
        <v>1136</v>
      </c>
      <c r="AB67" s="14" t="s">
        <v>1135</v>
      </c>
      <c r="AC67" s="14" t="s">
        <v>1121</v>
      </c>
      <c r="AD67" s="14" t="s">
        <v>149</v>
      </c>
      <c r="AE67" s="14" t="s">
        <v>149</v>
      </c>
      <c r="AF67" s="14" t="s">
        <v>148</v>
      </c>
      <c r="AG67" s="14">
        <v>0</v>
      </c>
      <c r="AH67" s="14" t="s">
        <v>207</v>
      </c>
      <c r="AI67" s="14" t="s">
        <v>206</v>
      </c>
      <c r="AJ67" s="14" t="s">
        <v>515</v>
      </c>
      <c r="AK67" s="14">
        <v>1.5</v>
      </c>
      <c r="AL67" s="14" t="s">
        <v>149</v>
      </c>
      <c r="AM67" s="14" t="s">
        <v>149</v>
      </c>
      <c r="AN67" s="14" t="s">
        <v>148</v>
      </c>
      <c r="AO67" s="14">
        <v>0</v>
      </c>
      <c r="AP67" s="14" t="s">
        <v>149</v>
      </c>
      <c r="AQ67" s="14" t="s">
        <v>149</v>
      </c>
      <c r="AR67" s="14" t="s">
        <v>148</v>
      </c>
      <c r="AS67" s="14">
        <v>0</v>
      </c>
      <c r="AT67" s="14" t="s">
        <v>149</v>
      </c>
      <c r="AU67" s="14" t="s">
        <v>149</v>
      </c>
      <c r="AV67" s="14" t="s">
        <v>148</v>
      </c>
      <c r="AW67" s="14">
        <v>0</v>
      </c>
    </row>
    <row r="68" spans="1:49" x14ac:dyDescent="0.25">
      <c r="A68" s="14">
        <v>6000000069</v>
      </c>
      <c r="B68" s="14" t="s">
        <v>1168</v>
      </c>
      <c r="C68" s="14" t="s">
        <v>1144</v>
      </c>
      <c r="D68" s="14" t="s">
        <v>160</v>
      </c>
      <c r="E68" s="16">
        <v>45638.5125511921</v>
      </c>
      <c r="F68" s="14">
        <v>0.248</v>
      </c>
      <c r="G68" s="14">
        <v>4.1700000000000001E-2</v>
      </c>
      <c r="H68" s="14">
        <v>0</v>
      </c>
      <c r="I68" s="14" t="s">
        <v>222</v>
      </c>
      <c r="J68" s="14">
        <v>0.19800000000000001</v>
      </c>
      <c r="L68" s="14">
        <v>1.25</v>
      </c>
      <c r="M68" s="14">
        <v>1</v>
      </c>
      <c r="N68" s="14" t="s">
        <v>221</v>
      </c>
      <c r="O68" s="15">
        <v>2460</v>
      </c>
      <c r="P68" s="14" t="s">
        <v>220</v>
      </c>
      <c r="Q68" s="15">
        <v>0</v>
      </c>
      <c r="R68" s="14" t="s">
        <v>1160</v>
      </c>
      <c r="S68" s="14" t="s">
        <v>1143</v>
      </c>
      <c r="T68" s="14" t="s">
        <v>1142</v>
      </c>
      <c r="U68" s="14" t="s">
        <v>1165</v>
      </c>
      <c r="V68" s="14" t="s">
        <v>1167</v>
      </c>
      <c r="W68" s="14" t="s">
        <v>1139</v>
      </c>
      <c r="X68" s="14" t="s">
        <v>213</v>
      </c>
      <c r="Y68" s="14" t="s">
        <v>1148</v>
      </c>
      <c r="Z68" s="14" t="s">
        <v>1137</v>
      </c>
      <c r="AA68" s="14" t="s">
        <v>1136</v>
      </c>
      <c r="AB68" s="14" t="s">
        <v>1135</v>
      </c>
      <c r="AC68" s="14" t="s">
        <v>1163</v>
      </c>
      <c r="AD68" s="14" t="s">
        <v>149</v>
      </c>
      <c r="AE68" s="14" t="s">
        <v>149</v>
      </c>
      <c r="AF68" s="14" t="s">
        <v>148</v>
      </c>
      <c r="AG68" s="14">
        <v>0</v>
      </c>
      <c r="AH68" s="14" t="s">
        <v>207</v>
      </c>
      <c r="AI68" s="14" t="s">
        <v>206</v>
      </c>
      <c r="AJ68" s="14" t="s">
        <v>515</v>
      </c>
      <c r="AK68" s="14">
        <v>1.5</v>
      </c>
      <c r="AL68" s="14" t="s">
        <v>149</v>
      </c>
      <c r="AM68" s="14" t="s">
        <v>149</v>
      </c>
      <c r="AN68" s="14" t="s">
        <v>148</v>
      </c>
      <c r="AO68" s="14">
        <v>0</v>
      </c>
      <c r="AP68" s="14" t="s">
        <v>149</v>
      </c>
      <c r="AQ68" s="14" t="s">
        <v>149</v>
      </c>
      <c r="AR68" s="14" t="s">
        <v>148</v>
      </c>
      <c r="AS68" s="14">
        <v>0</v>
      </c>
      <c r="AT68" s="14" t="s">
        <v>149</v>
      </c>
      <c r="AU68" s="14" t="s">
        <v>149</v>
      </c>
      <c r="AV68" s="14" t="s">
        <v>148</v>
      </c>
      <c r="AW68" s="14">
        <v>0</v>
      </c>
    </row>
    <row r="69" spans="1:49" x14ac:dyDescent="0.25">
      <c r="A69" s="14">
        <v>6000000070</v>
      </c>
      <c r="B69" s="14" t="s">
        <v>1166</v>
      </c>
      <c r="C69" s="14" t="s">
        <v>1144</v>
      </c>
      <c r="D69" s="14" t="s">
        <v>160</v>
      </c>
      <c r="E69" s="16">
        <v>45645.603819039403</v>
      </c>
      <c r="F69" s="14">
        <v>0.186</v>
      </c>
      <c r="G69" s="14">
        <v>4.1700000000000001E-2</v>
      </c>
      <c r="H69" s="14">
        <v>2.2800000000000001E-2</v>
      </c>
      <c r="I69" s="14" t="s">
        <v>222</v>
      </c>
      <c r="J69" s="14">
        <v>0.14899999999999999</v>
      </c>
      <c r="L69" s="14">
        <v>1.25</v>
      </c>
      <c r="M69" s="14">
        <v>1.1000000000000001</v>
      </c>
      <c r="N69" s="14" t="s">
        <v>221</v>
      </c>
      <c r="O69" s="15">
        <v>2460</v>
      </c>
      <c r="P69" s="14" t="s">
        <v>220</v>
      </c>
      <c r="Q69" s="15">
        <v>0</v>
      </c>
      <c r="R69" s="14" t="s">
        <v>1160</v>
      </c>
      <c r="S69" s="14" t="s">
        <v>1143</v>
      </c>
      <c r="T69" s="14" t="s">
        <v>1142</v>
      </c>
      <c r="U69" s="14" t="s">
        <v>1165</v>
      </c>
      <c r="V69" s="14" t="s">
        <v>1164</v>
      </c>
      <c r="W69" s="14" t="s">
        <v>1139</v>
      </c>
      <c r="X69" s="14" t="s">
        <v>213</v>
      </c>
      <c r="Y69" s="14" t="s">
        <v>1148</v>
      </c>
      <c r="Z69" s="14" t="s">
        <v>1137</v>
      </c>
      <c r="AA69" s="14" t="s">
        <v>1136</v>
      </c>
      <c r="AB69" s="14" t="s">
        <v>1135</v>
      </c>
      <c r="AC69" s="14" t="s">
        <v>1163</v>
      </c>
      <c r="AD69" s="14" t="s">
        <v>149</v>
      </c>
      <c r="AE69" s="14" t="s">
        <v>149</v>
      </c>
      <c r="AF69" s="14" t="s">
        <v>148</v>
      </c>
      <c r="AG69" s="14">
        <v>0</v>
      </c>
      <c r="AH69" s="14" t="s">
        <v>207</v>
      </c>
      <c r="AI69" s="14" t="s">
        <v>206</v>
      </c>
      <c r="AJ69" s="14" t="s">
        <v>515</v>
      </c>
      <c r="AK69" s="14">
        <v>1.5</v>
      </c>
      <c r="AL69" s="14" t="s">
        <v>149</v>
      </c>
      <c r="AM69" s="14" t="s">
        <v>149</v>
      </c>
      <c r="AN69" s="14" t="s">
        <v>148</v>
      </c>
      <c r="AO69" s="14">
        <v>0</v>
      </c>
      <c r="AP69" s="14" t="s">
        <v>149</v>
      </c>
      <c r="AQ69" s="14" t="s">
        <v>149</v>
      </c>
      <c r="AR69" s="14" t="s">
        <v>148</v>
      </c>
      <c r="AS69" s="14">
        <v>0</v>
      </c>
      <c r="AT69" s="14" t="s">
        <v>149</v>
      </c>
      <c r="AU69" s="14" t="s">
        <v>149</v>
      </c>
      <c r="AV69" s="14" t="s">
        <v>148</v>
      </c>
      <c r="AW69" s="14">
        <v>0</v>
      </c>
    </row>
    <row r="70" spans="1:49" x14ac:dyDescent="0.25">
      <c r="A70" s="14">
        <v>6000000071</v>
      </c>
      <c r="B70" s="14" t="s">
        <v>1162</v>
      </c>
      <c r="C70" s="14" t="s">
        <v>1144</v>
      </c>
      <c r="D70" s="14" t="s">
        <v>160</v>
      </c>
      <c r="E70" s="16">
        <v>45638.513991203698</v>
      </c>
      <c r="F70" s="14">
        <v>0.24</v>
      </c>
      <c r="G70" s="14">
        <v>4.1700000000000001E-2</v>
      </c>
      <c r="H70" s="14">
        <v>0</v>
      </c>
      <c r="I70" s="14" t="s">
        <v>222</v>
      </c>
      <c r="J70" s="14">
        <v>0.192</v>
      </c>
      <c r="L70" s="14">
        <v>1.25</v>
      </c>
      <c r="M70" s="14">
        <v>1</v>
      </c>
      <c r="N70" s="14" t="s">
        <v>221</v>
      </c>
      <c r="O70" s="15">
        <v>2400</v>
      </c>
      <c r="P70" s="14" t="s">
        <v>220</v>
      </c>
      <c r="Q70" s="15">
        <v>0</v>
      </c>
      <c r="R70" s="14" t="s">
        <v>1160</v>
      </c>
      <c r="S70" s="14" t="s">
        <v>1143</v>
      </c>
      <c r="T70" s="14" t="s">
        <v>1142</v>
      </c>
      <c r="U70" s="14" t="s">
        <v>1159</v>
      </c>
      <c r="V70" s="14" t="s">
        <v>1158</v>
      </c>
      <c r="W70" s="14" t="s">
        <v>1139</v>
      </c>
      <c r="X70" s="14" t="s">
        <v>213</v>
      </c>
      <c r="Y70" s="14" t="s">
        <v>1148</v>
      </c>
      <c r="Z70" s="14" t="s">
        <v>1137</v>
      </c>
      <c r="AA70" s="14" t="s">
        <v>1136</v>
      </c>
      <c r="AB70" s="14" t="s">
        <v>1135</v>
      </c>
      <c r="AC70" s="14" t="s">
        <v>1121</v>
      </c>
      <c r="AD70" s="14" t="s">
        <v>149</v>
      </c>
      <c r="AE70" s="14" t="s">
        <v>149</v>
      </c>
      <c r="AF70" s="14" t="s">
        <v>148</v>
      </c>
      <c r="AG70" s="14">
        <v>0</v>
      </c>
      <c r="AH70" s="14" t="s">
        <v>207</v>
      </c>
      <c r="AI70" s="14" t="s">
        <v>206</v>
      </c>
      <c r="AJ70" s="14" t="s">
        <v>515</v>
      </c>
      <c r="AK70" s="14">
        <v>1.5</v>
      </c>
      <c r="AL70" s="14" t="s">
        <v>149</v>
      </c>
      <c r="AM70" s="14" t="s">
        <v>149</v>
      </c>
      <c r="AN70" s="14" t="s">
        <v>148</v>
      </c>
      <c r="AO70" s="14">
        <v>0</v>
      </c>
      <c r="AP70" s="14" t="s">
        <v>149</v>
      </c>
      <c r="AQ70" s="14" t="s">
        <v>149</v>
      </c>
      <c r="AR70" s="14" t="s">
        <v>148</v>
      </c>
      <c r="AS70" s="14">
        <v>0</v>
      </c>
      <c r="AT70" s="14" t="s">
        <v>149</v>
      </c>
      <c r="AU70" s="14" t="s">
        <v>149</v>
      </c>
      <c r="AV70" s="14" t="s">
        <v>148</v>
      </c>
      <c r="AW70" s="14">
        <v>0</v>
      </c>
    </row>
    <row r="71" spans="1:49" x14ac:dyDescent="0.25">
      <c r="A71" s="14">
        <v>6000000072</v>
      </c>
      <c r="B71" s="14" t="s">
        <v>1161</v>
      </c>
      <c r="C71" s="14" t="s">
        <v>1144</v>
      </c>
      <c r="D71" s="14" t="s">
        <v>160</v>
      </c>
      <c r="E71" s="16">
        <v>45638.514331655097</v>
      </c>
      <c r="F71" s="14">
        <v>0.18</v>
      </c>
      <c r="G71" s="14">
        <v>4.1700000000000001E-2</v>
      </c>
      <c r="H71" s="14">
        <v>0</v>
      </c>
      <c r="I71" s="14" t="s">
        <v>222</v>
      </c>
      <c r="J71" s="14">
        <v>0.14399999999999999</v>
      </c>
      <c r="L71" s="14">
        <v>1.25</v>
      </c>
      <c r="M71" s="14">
        <v>1</v>
      </c>
      <c r="N71" s="14" t="s">
        <v>221</v>
      </c>
      <c r="O71" s="15">
        <v>2400</v>
      </c>
      <c r="P71" s="14" t="s">
        <v>220</v>
      </c>
      <c r="Q71" s="15">
        <v>0</v>
      </c>
      <c r="R71" s="14" t="s">
        <v>1160</v>
      </c>
      <c r="S71" s="14" t="s">
        <v>1143</v>
      </c>
      <c r="T71" s="14" t="s">
        <v>1142</v>
      </c>
      <c r="U71" s="14" t="s">
        <v>1159</v>
      </c>
      <c r="V71" s="14" t="s">
        <v>1158</v>
      </c>
      <c r="W71" s="14" t="s">
        <v>1139</v>
      </c>
      <c r="X71" s="14" t="s">
        <v>213</v>
      </c>
      <c r="Y71" s="14" t="s">
        <v>1148</v>
      </c>
      <c r="Z71" s="14" t="s">
        <v>1137</v>
      </c>
      <c r="AA71" s="14" t="s">
        <v>1136</v>
      </c>
      <c r="AB71" s="14" t="s">
        <v>1135</v>
      </c>
      <c r="AC71" s="14" t="s">
        <v>1153</v>
      </c>
      <c r="AD71" s="14" t="s">
        <v>149</v>
      </c>
      <c r="AE71" s="14" t="s">
        <v>149</v>
      </c>
      <c r="AF71" s="14" t="s">
        <v>148</v>
      </c>
      <c r="AG71" s="14">
        <v>0</v>
      </c>
      <c r="AH71" s="14" t="s">
        <v>207</v>
      </c>
      <c r="AI71" s="14" t="s">
        <v>206</v>
      </c>
      <c r="AJ71" s="14" t="s">
        <v>515</v>
      </c>
      <c r="AK71" s="14">
        <v>1.5</v>
      </c>
      <c r="AL71" s="14" t="s">
        <v>149</v>
      </c>
      <c r="AM71" s="14" t="s">
        <v>149</v>
      </c>
      <c r="AN71" s="14" t="s">
        <v>148</v>
      </c>
      <c r="AO71" s="14">
        <v>0</v>
      </c>
      <c r="AP71" s="14" t="s">
        <v>149</v>
      </c>
      <c r="AQ71" s="14" t="s">
        <v>149</v>
      </c>
      <c r="AR71" s="14" t="s">
        <v>148</v>
      </c>
      <c r="AS71" s="14">
        <v>0</v>
      </c>
      <c r="AT71" s="14" t="s">
        <v>149</v>
      </c>
      <c r="AU71" s="14" t="s">
        <v>149</v>
      </c>
      <c r="AV71" s="14" t="s">
        <v>148</v>
      </c>
      <c r="AW71" s="14">
        <v>0</v>
      </c>
    </row>
    <row r="72" spans="1:49" x14ac:dyDescent="0.25">
      <c r="A72" s="14">
        <v>6000000073</v>
      </c>
      <c r="B72" s="14" t="s">
        <v>1157</v>
      </c>
      <c r="C72" s="14" t="s">
        <v>1144</v>
      </c>
      <c r="D72" s="14" t="s">
        <v>160</v>
      </c>
      <c r="E72" s="16">
        <v>45638.514578599497</v>
      </c>
      <c r="F72" s="14">
        <v>0.19600000000000001</v>
      </c>
      <c r="G72" s="14">
        <v>4.1700000000000001E-2</v>
      </c>
      <c r="H72" s="14">
        <v>0</v>
      </c>
      <c r="I72" s="14" t="s">
        <v>222</v>
      </c>
      <c r="J72" s="14">
        <v>0.157</v>
      </c>
      <c r="L72" s="14">
        <v>1.25</v>
      </c>
      <c r="M72" s="14">
        <v>1</v>
      </c>
      <c r="N72" s="14" t="s">
        <v>221</v>
      </c>
      <c r="O72" s="15">
        <v>2400</v>
      </c>
      <c r="P72" s="14" t="s">
        <v>220</v>
      </c>
      <c r="Q72" s="15">
        <v>0</v>
      </c>
      <c r="R72" s="14" t="s">
        <v>1151</v>
      </c>
      <c r="S72" s="14" t="s">
        <v>1143</v>
      </c>
      <c r="T72" s="14" t="s">
        <v>1142</v>
      </c>
      <c r="U72" s="14" t="s">
        <v>1155</v>
      </c>
      <c r="V72" s="14" t="s">
        <v>1149</v>
      </c>
      <c r="W72" s="14" t="s">
        <v>1139</v>
      </c>
      <c r="X72" s="14" t="s">
        <v>213</v>
      </c>
      <c r="Y72" s="14" t="s">
        <v>1138</v>
      </c>
      <c r="Z72" s="14" t="s">
        <v>1137</v>
      </c>
      <c r="AA72" s="14" t="s">
        <v>1136</v>
      </c>
      <c r="AB72" s="14" t="s">
        <v>1135</v>
      </c>
      <c r="AC72" s="14" t="s">
        <v>1121</v>
      </c>
      <c r="AD72" s="14" t="s">
        <v>149</v>
      </c>
      <c r="AE72" s="14" t="s">
        <v>149</v>
      </c>
      <c r="AF72" s="14" t="s">
        <v>148</v>
      </c>
      <c r="AG72" s="14">
        <v>0</v>
      </c>
      <c r="AH72" s="14" t="s">
        <v>207</v>
      </c>
      <c r="AI72" s="14" t="s">
        <v>206</v>
      </c>
      <c r="AJ72" s="14" t="s">
        <v>515</v>
      </c>
      <c r="AK72" s="14">
        <v>1.5</v>
      </c>
      <c r="AL72" s="14" t="s">
        <v>149</v>
      </c>
      <c r="AM72" s="14" t="s">
        <v>149</v>
      </c>
      <c r="AN72" s="14" t="s">
        <v>148</v>
      </c>
      <c r="AO72" s="14">
        <v>0</v>
      </c>
      <c r="AP72" s="14" t="s">
        <v>149</v>
      </c>
      <c r="AQ72" s="14" t="s">
        <v>149</v>
      </c>
      <c r="AR72" s="14" t="s">
        <v>148</v>
      </c>
      <c r="AS72" s="14">
        <v>0</v>
      </c>
      <c r="AT72" s="14" t="s">
        <v>149</v>
      </c>
      <c r="AU72" s="14" t="s">
        <v>149</v>
      </c>
      <c r="AV72" s="14" t="s">
        <v>148</v>
      </c>
      <c r="AW72" s="14">
        <v>0</v>
      </c>
    </row>
    <row r="73" spans="1:49" x14ac:dyDescent="0.25">
      <c r="A73" s="14">
        <v>6000000074</v>
      </c>
      <c r="B73" s="14" t="s">
        <v>1156</v>
      </c>
      <c r="C73" s="14" t="s">
        <v>1144</v>
      </c>
      <c r="D73" s="14" t="s">
        <v>160</v>
      </c>
      <c r="E73" s="16">
        <v>45638.514848680599</v>
      </c>
      <c r="F73" s="14">
        <v>0.26100000000000001</v>
      </c>
      <c r="G73" s="14">
        <v>4.1700000000000001E-2</v>
      </c>
      <c r="H73" s="14">
        <v>0</v>
      </c>
      <c r="I73" s="14" t="s">
        <v>222</v>
      </c>
      <c r="J73" s="14">
        <v>0.20899999999999999</v>
      </c>
      <c r="L73" s="14">
        <v>1.25</v>
      </c>
      <c r="M73" s="14">
        <v>1</v>
      </c>
      <c r="N73" s="14" t="s">
        <v>221</v>
      </c>
      <c r="O73" s="15">
        <v>2400</v>
      </c>
      <c r="P73" s="14" t="s">
        <v>220</v>
      </c>
      <c r="Q73" s="15">
        <v>0</v>
      </c>
      <c r="R73" s="14" t="s">
        <v>1151</v>
      </c>
      <c r="S73" s="14" t="s">
        <v>1143</v>
      </c>
      <c r="T73" s="14" t="s">
        <v>1142</v>
      </c>
      <c r="U73" s="14" t="s">
        <v>1155</v>
      </c>
      <c r="V73" s="14" t="s">
        <v>1149</v>
      </c>
      <c r="W73" s="14" t="s">
        <v>1139</v>
      </c>
      <c r="X73" s="14" t="s">
        <v>213</v>
      </c>
      <c r="Y73" s="14" t="s">
        <v>1148</v>
      </c>
      <c r="Z73" s="14" t="s">
        <v>1137</v>
      </c>
      <c r="AA73" s="14" t="s">
        <v>1136</v>
      </c>
      <c r="AB73" s="14" t="s">
        <v>1135</v>
      </c>
      <c r="AC73" s="14" t="s">
        <v>1121</v>
      </c>
      <c r="AD73" s="14" t="s">
        <v>149</v>
      </c>
      <c r="AE73" s="14" t="s">
        <v>149</v>
      </c>
      <c r="AF73" s="14" t="s">
        <v>148</v>
      </c>
      <c r="AG73" s="14">
        <v>0</v>
      </c>
      <c r="AH73" s="14" t="s">
        <v>207</v>
      </c>
      <c r="AI73" s="14" t="s">
        <v>206</v>
      </c>
      <c r="AJ73" s="14" t="s">
        <v>515</v>
      </c>
      <c r="AK73" s="14">
        <v>1.5</v>
      </c>
      <c r="AL73" s="14" t="s">
        <v>149</v>
      </c>
      <c r="AM73" s="14" t="s">
        <v>149</v>
      </c>
      <c r="AN73" s="14" t="s">
        <v>148</v>
      </c>
      <c r="AO73" s="14">
        <v>0</v>
      </c>
      <c r="AP73" s="14" t="s">
        <v>149</v>
      </c>
      <c r="AQ73" s="14" t="s">
        <v>149</v>
      </c>
      <c r="AR73" s="14" t="s">
        <v>148</v>
      </c>
      <c r="AS73" s="14">
        <v>0</v>
      </c>
      <c r="AT73" s="14" t="s">
        <v>149</v>
      </c>
      <c r="AU73" s="14" t="s">
        <v>149</v>
      </c>
      <c r="AV73" s="14" t="s">
        <v>148</v>
      </c>
      <c r="AW73" s="14">
        <v>0</v>
      </c>
    </row>
    <row r="74" spans="1:49" x14ac:dyDescent="0.25">
      <c r="A74" s="14">
        <v>6000000075</v>
      </c>
      <c r="B74" s="14" t="s">
        <v>1154</v>
      </c>
      <c r="C74" s="14" t="s">
        <v>1144</v>
      </c>
      <c r="D74" s="14" t="s">
        <v>160</v>
      </c>
      <c r="E74" s="16">
        <v>45638.515099594901</v>
      </c>
      <c r="F74" s="14">
        <v>0.27400000000000002</v>
      </c>
      <c r="G74" s="14">
        <v>4.1700000000000001E-2</v>
      </c>
      <c r="H74" s="14">
        <v>0</v>
      </c>
      <c r="I74" s="14" t="s">
        <v>222</v>
      </c>
      <c r="J74" s="14">
        <v>0.219</v>
      </c>
      <c r="L74" s="14">
        <v>1.25</v>
      </c>
      <c r="M74" s="14">
        <v>1</v>
      </c>
      <c r="N74" s="14" t="s">
        <v>221</v>
      </c>
      <c r="O74" s="15">
        <v>2400</v>
      </c>
      <c r="P74" s="14" t="s">
        <v>220</v>
      </c>
      <c r="Q74" s="15">
        <v>0</v>
      </c>
      <c r="R74" s="14" t="s">
        <v>1151</v>
      </c>
      <c r="S74" s="14" t="s">
        <v>1143</v>
      </c>
      <c r="T74" s="14" t="s">
        <v>1142</v>
      </c>
      <c r="U74" s="14" t="s">
        <v>1150</v>
      </c>
      <c r="V74" s="14" t="s">
        <v>1149</v>
      </c>
      <c r="W74" s="14" t="s">
        <v>1139</v>
      </c>
      <c r="X74" s="14" t="s">
        <v>213</v>
      </c>
      <c r="Y74" s="14" t="s">
        <v>1148</v>
      </c>
      <c r="Z74" s="14" t="s">
        <v>1137</v>
      </c>
      <c r="AA74" s="14" t="s">
        <v>1136</v>
      </c>
      <c r="AB74" s="14" t="s">
        <v>1135</v>
      </c>
      <c r="AC74" s="14" t="s">
        <v>1153</v>
      </c>
      <c r="AD74" s="14" t="s">
        <v>149</v>
      </c>
      <c r="AE74" s="14" t="s">
        <v>149</v>
      </c>
      <c r="AF74" s="14" t="s">
        <v>148</v>
      </c>
      <c r="AG74" s="14">
        <v>0</v>
      </c>
      <c r="AH74" s="14" t="s">
        <v>207</v>
      </c>
      <c r="AI74" s="14" t="s">
        <v>206</v>
      </c>
      <c r="AJ74" s="14" t="s">
        <v>515</v>
      </c>
      <c r="AK74" s="14">
        <v>1.5</v>
      </c>
      <c r="AL74" s="14" t="s">
        <v>149</v>
      </c>
      <c r="AM74" s="14" t="s">
        <v>149</v>
      </c>
      <c r="AN74" s="14" t="s">
        <v>148</v>
      </c>
      <c r="AO74" s="14">
        <v>0</v>
      </c>
      <c r="AP74" s="14" t="s">
        <v>149</v>
      </c>
      <c r="AQ74" s="14" t="s">
        <v>149</v>
      </c>
      <c r="AR74" s="14" t="s">
        <v>148</v>
      </c>
      <c r="AS74" s="14">
        <v>0</v>
      </c>
      <c r="AT74" s="14" t="s">
        <v>149</v>
      </c>
      <c r="AU74" s="14" t="s">
        <v>149</v>
      </c>
      <c r="AV74" s="14" t="s">
        <v>148</v>
      </c>
      <c r="AW74" s="14">
        <v>0</v>
      </c>
    </row>
    <row r="75" spans="1:49" x14ac:dyDescent="0.25">
      <c r="A75" s="14">
        <v>6000000076</v>
      </c>
      <c r="B75" s="14" t="s">
        <v>1152</v>
      </c>
      <c r="C75" s="14" t="s">
        <v>1144</v>
      </c>
      <c r="D75" s="14" t="s">
        <v>160</v>
      </c>
      <c r="E75" s="16">
        <v>45638.515351412003</v>
      </c>
      <c r="F75" s="14">
        <v>0.20499999999999999</v>
      </c>
      <c r="G75" s="14">
        <v>4.1700000000000001E-2</v>
      </c>
      <c r="H75" s="14">
        <v>0</v>
      </c>
      <c r="I75" s="14" t="s">
        <v>222</v>
      </c>
      <c r="J75" s="14">
        <v>0.16400000000000001</v>
      </c>
      <c r="L75" s="14">
        <v>1.25</v>
      </c>
      <c r="M75" s="14">
        <v>1</v>
      </c>
      <c r="N75" s="14" t="s">
        <v>221</v>
      </c>
      <c r="O75" s="15">
        <v>2400</v>
      </c>
      <c r="P75" s="14" t="s">
        <v>220</v>
      </c>
      <c r="Q75" s="15">
        <v>0</v>
      </c>
      <c r="R75" s="14" t="s">
        <v>1151</v>
      </c>
      <c r="S75" s="14" t="s">
        <v>1143</v>
      </c>
      <c r="T75" s="14" t="s">
        <v>1142</v>
      </c>
      <c r="U75" s="14" t="s">
        <v>1150</v>
      </c>
      <c r="V75" s="14" t="s">
        <v>1149</v>
      </c>
      <c r="W75" s="14" t="s">
        <v>1139</v>
      </c>
      <c r="X75" s="14" t="s">
        <v>213</v>
      </c>
      <c r="Y75" s="14" t="s">
        <v>1148</v>
      </c>
      <c r="Z75" s="14" t="s">
        <v>1137</v>
      </c>
      <c r="AA75" s="14" t="s">
        <v>1136</v>
      </c>
      <c r="AB75" s="14" t="s">
        <v>1135</v>
      </c>
      <c r="AC75" s="14" t="s">
        <v>1121</v>
      </c>
      <c r="AD75" s="14" t="s">
        <v>149</v>
      </c>
      <c r="AE75" s="14" t="s">
        <v>149</v>
      </c>
      <c r="AF75" s="14" t="s">
        <v>148</v>
      </c>
      <c r="AG75" s="14">
        <v>0</v>
      </c>
      <c r="AH75" s="14" t="s">
        <v>207</v>
      </c>
      <c r="AI75" s="14" t="s">
        <v>206</v>
      </c>
      <c r="AJ75" s="14" t="s">
        <v>515</v>
      </c>
      <c r="AK75" s="14">
        <v>1.5</v>
      </c>
      <c r="AL75" s="14" t="s">
        <v>149</v>
      </c>
      <c r="AM75" s="14" t="s">
        <v>149</v>
      </c>
      <c r="AN75" s="14" t="s">
        <v>148</v>
      </c>
      <c r="AO75" s="14">
        <v>0</v>
      </c>
      <c r="AP75" s="14" t="s">
        <v>149</v>
      </c>
      <c r="AQ75" s="14" t="s">
        <v>149</v>
      </c>
      <c r="AR75" s="14" t="s">
        <v>148</v>
      </c>
      <c r="AS75" s="14">
        <v>0</v>
      </c>
      <c r="AT75" s="14" t="s">
        <v>149</v>
      </c>
      <c r="AU75" s="14" t="s">
        <v>149</v>
      </c>
      <c r="AV75" s="14" t="s">
        <v>148</v>
      </c>
      <c r="AW75" s="14">
        <v>0</v>
      </c>
    </row>
    <row r="76" spans="1:49" x14ac:dyDescent="0.25">
      <c r="A76" s="14">
        <v>6000000077</v>
      </c>
      <c r="B76" s="14" t="s">
        <v>1147</v>
      </c>
      <c r="C76" s="14" t="s">
        <v>1144</v>
      </c>
      <c r="D76" s="14" t="s">
        <v>160</v>
      </c>
      <c r="E76" s="16">
        <v>45638.515606446803</v>
      </c>
      <c r="F76" s="14">
        <v>0.248</v>
      </c>
      <c r="G76" s="14">
        <v>4.1700000000000001E-2</v>
      </c>
      <c r="H76" s="14">
        <v>0</v>
      </c>
      <c r="I76" s="14" t="s">
        <v>222</v>
      </c>
      <c r="J76" s="14">
        <v>0.19800000000000001</v>
      </c>
      <c r="L76" s="14">
        <v>1.25</v>
      </c>
      <c r="M76" s="14">
        <v>1</v>
      </c>
      <c r="N76" s="14" t="s">
        <v>221</v>
      </c>
      <c r="O76" s="15">
        <v>2400</v>
      </c>
      <c r="P76" s="14" t="s">
        <v>220</v>
      </c>
      <c r="Q76" s="15">
        <v>0</v>
      </c>
      <c r="R76" s="14" t="s">
        <v>663</v>
      </c>
      <c r="S76" s="14" t="s">
        <v>1143</v>
      </c>
      <c r="T76" s="14" t="s">
        <v>1142</v>
      </c>
      <c r="U76" s="14" t="s">
        <v>1141</v>
      </c>
      <c r="V76" s="14" t="s">
        <v>1140</v>
      </c>
      <c r="W76" s="14" t="s">
        <v>1139</v>
      </c>
      <c r="X76" s="14" t="s">
        <v>213</v>
      </c>
      <c r="Y76" s="14" t="s">
        <v>1138</v>
      </c>
      <c r="Z76" s="14" t="s">
        <v>1137</v>
      </c>
      <c r="AA76" s="14" t="s">
        <v>1146</v>
      </c>
      <c r="AB76" s="14" t="s">
        <v>1135</v>
      </c>
      <c r="AC76" s="14" t="s">
        <v>1121</v>
      </c>
      <c r="AD76" s="14" t="s">
        <v>149</v>
      </c>
      <c r="AE76" s="14" t="s">
        <v>149</v>
      </c>
      <c r="AF76" s="14" t="s">
        <v>148</v>
      </c>
      <c r="AG76" s="14">
        <v>0</v>
      </c>
      <c r="AH76" s="14" t="s">
        <v>207</v>
      </c>
      <c r="AI76" s="14" t="s">
        <v>206</v>
      </c>
      <c r="AJ76" s="14" t="s">
        <v>515</v>
      </c>
      <c r="AK76" s="14">
        <v>1.5</v>
      </c>
      <c r="AL76" s="14" t="s">
        <v>149</v>
      </c>
      <c r="AM76" s="14" t="s">
        <v>149</v>
      </c>
      <c r="AN76" s="14" t="s">
        <v>148</v>
      </c>
      <c r="AO76" s="14">
        <v>0</v>
      </c>
      <c r="AP76" s="14" t="s">
        <v>149</v>
      </c>
      <c r="AQ76" s="14" t="s">
        <v>149</v>
      </c>
      <c r="AR76" s="14" t="s">
        <v>148</v>
      </c>
      <c r="AS76" s="14">
        <v>0</v>
      </c>
      <c r="AT76" s="14" t="s">
        <v>149</v>
      </c>
      <c r="AU76" s="14" t="s">
        <v>149</v>
      </c>
      <c r="AV76" s="14" t="s">
        <v>148</v>
      </c>
      <c r="AW76" s="14">
        <v>0</v>
      </c>
    </row>
    <row r="77" spans="1:49" x14ac:dyDescent="0.25">
      <c r="A77" s="14">
        <v>6000000078</v>
      </c>
      <c r="B77" s="14" t="s">
        <v>1145</v>
      </c>
      <c r="C77" s="14" t="s">
        <v>1144</v>
      </c>
      <c r="D77" s="14" t="s">
        <v>160</v>
      </c>
      <c r="E77" s="16">
        <v>45645.412621666699</v>
      </c>
      <c r="F77" s="14">
        <v>0.186</v>
      </c>
      <c r="G77" s="14">
        <v>4.1700000000000001E-2</v>
      </c>
      <c r="H77" s="14">
        <v>0</v>
      </c>
      <c r="I77" s="14" t="s">
        <v>222</v>
      </c>
      <c r="J77" s="14">
        <v>0.14899999999999999</v>
      </c>
      <c r="L77" s="14">
        <v>1.25</v>
      </c>
      <c r="M77" s="14">
        <v>1</v>
      </c>
      <c r="N77" s="14" t="s">
        <v>221</v>
      </c>
      <c r="O77" s="15">
        <v>2400</v>
      </c>
      <c r="P77" s="14" t="s">
        <v>220</v>
      </c>
      <c r="Q77" s="15">
        <v>0</v>
      </c>
      <c r="R77" s="14" t="s">
        <v>663</v>
      </c>
      <c r="S77" s="14" t="s">
        <v>1143</v>
      </c>
      <c r="T77" s="14" t="s">
        <v>1142</v>
      </c>
      <c r="U77" s="14" t="s">
        <v>1141</v>
      </c>
      <c r="V77" s="14" t="s">
        <v>1140</v>
      </c>
      <c r="W77" s="14" t="s">
        <v>1139</v>
      </c>
      <c r="X77" s="14" t="s">
        <v>213</v>
      </c>
      <c r="Y77" s="14" t="s">
        <v>1138</v>
      </c>
      <c r="Z77" s="14" t="s">
        <v>1137</v>
      </c>
      <c r="AA77" s="14" t="s">
        <v>1136</v>
      </c>
      <c r="AB77" s="14" t="s">
        <v>1135</v>
      </c>
      <c r="AC77" s="14" t="s">
        <v>1121</v>
      </c>
      <c r="AD77" s="14" t="s">
        <v>149</v>
      </c>
      <c r="AE77" s="14" t="s">
        <v>149</v>
      </c>
      <c r="AF77" s="14" t="s">
        <v>148</v>
      </c>
      <c r="AG77" s="14">
        <v>0</v>
      </c>
      <c r="AH77" s="14" t="s">
        <v>207</v>
      </c>
      <c r="AI77" s="14" t="s">
        <v>206</v>
      </c>
      <c r="AJ77" s="14" t="s">
        <v>515</v>
      </c>
      <c r="AK77" s="14">
        <v>1.5</v>
      </c>
      <c r="AL77" s="14" t="s">
        <v>149</v>
      </c>
      <c r="AM77" s="14" t="s">
        <v>149</v>
      </c>
      <c r="AN77" s="14" t="s">
        <v>148</v>
      </c>
      <c r="AO77" s="14">
        <v>0</v>
      </c>
      <c r="AP77" s="14" t="s">
        <v>149</v>
      </c>
      <c r="AQ77" s="14" t="s">
        <v>149</v>
      </c>
      <c r="AR77" s="14" t="s">
        <v>148</v>
      </c>
      <c r="AS77" s="14">
        <v>0</v>
      </c>
      <c r="AT77" s="14" t="s">
        <v>149</v>
      </c>
      <c r="AU77" s="14" t="s">
        <v>149</v>
      </c>
      <c r="AV77" s="14" t="s">
        <v>148</v>
      </c>
      <c r="AW77" s="14">
        <v>0</v>
      </c>
    </row>
    <row r="78" spans="1:49" x14ac:dyDescent="0.25">
      <c r="A78" s="14">
        <v>6000000079</v>
      </c>
      <c r="B78" s="14" t="s">
        <v>1134</v>
      </c>
      <c r="C78" s="14" t="s">
        <v>356</v>
      </c>
      <c r="D78" s="14" t="s">
        <v>160</v>
      </c>
      <c r="E78" s="16">
        <v>45638.516405567098</v>
      </c>
      <c r="F78" s="14">
        <v>0.22500000000000001</v>
      </c>
      <c r="G78" s="14">
        <v>4.87E-2</v>
      </c>
      <c r="H78" s="14">
        <v>1.37E-2</v>
      </c>
      <c r="I78" s="14" t="s">
        <v>222</v>
      </c>
      <c r="J78" s="14">
        <v>0.18</v>
      </c>
      <c r="L78" s="14">
        <v>1.25</v>
      </c>
      <c r="M78" s="14">
        <v>1.05</v>
      </c>
      <c r="N78" s="14" t="s">
        <v>1131</v>
      </c>
      <c r="O78" s="15">
        <v>2400</v>
      </c>
      <c r="P78" s="14" t="s">
        <v>220</v>
      </c>
      <c r="Q78" s="15">
        <v>0</v>
      </c>
      <c r="R78" s="14" t="s">
        <v>1130</v>
      </c>
      <c r="S78" s="14" t="s">
        <v>1129</v>
      </c>
      <c r="T78" s="14" t="s">
        <v>1128</v>
      </c>
      <c r="U78" s="14" t="s">
        <v>1127</v>
      </c>
      <c r="V78" s="14" t="s">
        <v>1126</v>
      </c>
      <c r="W78" s="14" t="s">
        <v>1125</v>
      </c>
      <c r="X78" s="14" t="s">
        <v>213</v>
      </c>
      <c r="Y78" s="14" t="s">
        <v>348</v>
      </c>
      <c r="Z78" s="14" t="s">
        <v>1124</v>
      </c>
      <c r="AA78" s="14" t="s">
        <v>1123</v>
      </c>
      <c r="AB78" s="14" t="s">
        <v>1122</v>
      </c>
      <c r="AC78" s="14" t="s">
        <v>1133</v>
      </c>
      <c r="AD78" s="14" t="s">
        <v>228</v>
      </c>
      <c r="AE78" s="14" t="s">
        <v>206</v>
      </c>
      <c r="AF78" s="14" t="s">
        <v>227</v>
      </c>
      <c r="AG78" s="14">
        <v>2.5</v>
      </c>
      <c r="AH78" s="14" t="s">
        <v>149</v>
      </c>
      <c r="AI78" s="14" t="s">
        <v>149</v>
      </c>
      <c r="AJ78" s="14" t="s">
        <v>148</v>
      </c>
      <c r="AK78" s="14">
        <v>0</v>
      </c>
      <c r="AL78" s="14" t="s">
        <v>149</v>
      </c>
      <c r="AM78" s="14" t="s">
        <v>149</v>
      </c>
      <c r="AN78" s="14" t="s">
        <v>148</v>
      </c>
      <c r="AO78" s="14">
        <v>0</v>
      </c>
      <c r="AP78" s="14" t="s">
        <v>226</v>
      </c>
      <c r="AQ78" s="14" t="s">
        <v>206</v>
      </c>
      <c r="AR78" s="14" t="s">
        <v>343</v>
      </c>
      <c r="AS78" s="14">
        <v>1</v>
      </c>
      <c r="AT78" s="14" t="s">
        <v>149</v>
      </c>
      <c r="AU78" s="14" t="s">
        <v>149</v>
      </c>
      <c r="AV78" s="14" t="s">
        <v>148</v>
      </c>
      <c r="AW78" s="14">
        <v>0</v>
      </c>
    </row>
    <row r="79" spans="1:49" x14ac:dyDescent="0.25">
      <c r="A79" s="14">
        <v>6000000080</v>
      </c>
      <c r="B79" s="14" t="s">
        <v>1132</v>
      </c>
      <c r="C79" s="14" t="s">
        <v>356</v>
      </c>
      <c r="D79" s="14" t="s">
        <v>160</v>
      </c>
      <c r="E79" s="16">
        <v>45638.516608414298</v>
      </c>
      <c r="F79" s="14">
        <v>0.16900000000000001</v>
      </c>
      <c r="G79" s="14">
        <v>4.87E-2</v>
      </c>
      <c r="H79" s="14">
        <v>1.09E-2</v>
      </c>
      <c r="I79" s="14" t="s">
        <v>222</v>
      </c>
      <c r="J79" s="14">
        <v>0.13500000000000001</v>
      </c>
      <c r="L79" s="14">
        <v>1.25</v>
      </c>
      <c r="M79" s="14">
        <v>1.05</v>
      </c>
      <c r="N79" s="14" t="s">
        <v>1131</v>
      </c>
      <c r="O79" s="15">
        <v>2400</v>
      </c>
      <c r="P79" s="14" t="s">
        <v>220</v>
      </c>
      <c r="Q79" s="15">
        <v>0</v>
      </c>
      <c r="R79" s="14" t="s">
        <v>1130</v>
      </c>
      <c r="S79" s="14" t="s">
        <v>1129</v>
      </c>
      <c r="T79" s="14" t="s">
        <v>1128</v>
      </c>
      <c r="U79" s="14" t="s">
        <v>1127</v>
      </c>
      <c r="V79" s="14" t="s">
        <v>1126</v>
      </c>
      <c r="W79" s="14" t="s">
        <v>1125</v>
      </c>
      <c r="X79" s="14" t="s">
        <v>213</v>
      </c>
      <c r="Y79" s="14" t="s">
        <v>348</v>
      </c>
      <c r="Z79" s="14" t="s">
        <v>1124</v>
      </c>
      <c r="AA79" s="14" t="s">
        <v>1123</v>
      </c>
      <c r="AB79" s="14" t="s">
        <v>1122</v>
      </c>
      <c r="AC79" s="14" t="s">
        <v>1121</v>
      </c>
      <c r="AD79" s="14" t="s">
        <v>228</v>
      </c>
      <c r="AE79" s="14" t="s">
        <v>206</v>
      </c>
      <c r="AF79" s="14" t="s">
        <v>227</v>
      </c>
      <c r="AG79" s="14">
        <v>2.5</v>
      </c>
      <c r="AH79" s="14" t="s">
        <v>149</v>
      </c>
      <c r="AI79" s="14" t="s">
        <v>149</v>
      </c>
      <c r="AJ79" s="14" t="s">
        <v>148</v>
      </c>
      <c r="AK79" s="14">
        <v>0</v>
      </c>
      <c r="AL79" s="14" t="s">
        <v>149</v>
      </c>
      <c r="AM79" s="14" t="s">
        <v>149</v>
      </c>
      <c r="AN79" s="14" t="s">
        <v>148</v>
      </c>
      <c r="AO79" s="14">
        <v>0</v>
      </c>
      <c r="AP79" s="14" t="s">
        <v>226</v>
      </c>
      <c r="AQ79" s="14" t="s">
        <v>206</v>
      </c>
      <c r="AR79" s="14" t="s">
        <v>343</v>
      </c>
      <c r="AS79" s="14">
        <v>1</v>
      </c>
      <c r="AT79" s="14" t="s">
        <v>149</v>
      </c>
      <c r="AU79" s="14" t="s">
        <v>149</v>
      </c>
      <c r="AV79" s="14" t="s">
        <v>148</v>
      </c>
      <c r="AW79" s="14">
        <v>0</v>
      </c>
    </row>
    <row r="80" spans="1:49" x14ac:dyDescent="0.25">
      <c r="A80" s="14">
        <v>6000000081</v>
      </c>
      <c r="B80" s="14" t="s">
        <v>1120</v>
      </c>
      <c r="C80" s="14" t="s">
        <v>356</v>
      </c>
      <c r="D80" s="14" t="s">
        <v>160</v>
      </c>
      <c r="E80" s="16">
        <v>45638.516908830999</v>
      </c>
      <c r="F80" s="14">
        <v>0.27</v>
      </c>
      <c r="G80" s="14">
        <v>4.87E-2</v>
      </c>
      <c r="H80" s="14">
        <v>1.5900000000000001E-2</v>
      </c>
      <c r="I80" s="14" t="s">
        <v>222</v>
      </c>
      <c r="J80" s="14">
        <v>0.216</v>
      </c>
      <c r="L80" s="14">
        <v>1.25</v>
      </c>
      <c r="M80" s="14">
        <v>1.05</v>
      </c>
      <c r="N80" s="14" t="s">
        <v>221</v>
      </c>
      <c r="O80" s="15">
        <v>1800</v>
      </c>
      <c r="P80" s="14" t="s">
        <v>220</v>
      </c>
      <c r="Q80" s="15">
        <v>0</v>
      </c>
      <c r="R80" s="14" t="s">
        <v>1119</v>
      </c>
      <c r="S80" s="14" t="s">
        <v>1118</v>
      </c>
      <c r="T80" s="14" t="s">
        <v>1117</v>
      </c>
      <c r="U80" s="14" t="s">
        <v>1116</v>
      </c>
      <c r="V80" s="14" t="s">
        <v>1115</v>
      </c>
      <c r="W80" s="14" t="s">
        <v>1114</v>
      </c>
      <c r="X80" s="14" t="s">
        <v>1113</v>
      </c>
      <c r="Y80" s="14" t="s">
        <v>348</v>
      </c>
      <c r="Z80" s="14" t="s">
        <v>1112</v>
      </c>
      <c r="AA80" s="14" t="s">
        <v>1111</v>
      </c>
      <c r="AB80" s="14" t="s">
        <v>1110</v>
      </c>
      <c r="AC80" s="14" t="s">
        <v>1109</v>
      </c>
      <c r="AD80" s="14" t="s">
        <v>228</v>
      </c>
      <c r="AE80" s="14" t="s">
        <v>206</v>
      </c>
      <c r="AF80" s="14" t="s">
        <v>227</v>
      </c>
      <c r="AG80" s="14">
        <v>2.5</v>
      </c>
      <c r="AH80" s="14" t="s">
        <v>149</v>
      </c>
      <c r="AI80" s="14" t="s">
        <v>149</v>
      </c>
      <c r="AJ80" s="14" t="s">
        <v>148</v>
      </c>
      <c r="AK80" s="14">
        <v>0</v>
      </c>
      <c r="AL80" s="14" t="s">
        <v>149</v>
      </c>
      <c r="AM80" s="14" t="s">
        <v>149</v>
      </c>
      <c r="AN80" s="14" t="s">
        <v>148</v>
      </c>
      <c r="AO80" s="14">
        <v>0</v>
      </c>
      <c r="AP80" s="14" t="s">
        <v>226</v>
      </c>
      <c r="AQ80" s="14" t="s">
        <v>206</v>
      </c>
      <c r="AR80" s="14" t="s">
        <v>343</v>
      </c>
      <c r="AS80" s="14">
        <v>1</v>
      </c>
      <c r="AT80" s="14" t="s">
        <v>149</v>
      </c>
      <c r="AU80" s="14" t="s">
        <v>149</v>
      </c>
      <c r="AV80" s="14" t="s">
        <v>148</v>
      </c>
      <c r="AW80" s="14">
        <v>0</v>
      </c>
    </row>
    <row r="81" spans="1:49" x14ac:dyDescent="0.25">
      <c r="A81" s="14">
        <v>6000000082</v>
      </c>
      <c r="B81" s="14" t="s">
        <v>1108</v>
      </c>
      <c r="C81" s="14" t="s">
        <v>356</v>
      </c>
      <c r="D81" s="14" t="s">
        <v>160</v>
      </c>
      <c r="E81" s="16">
        <v>45638.517329872702</v>
      </c>
      <c r="F81" s="14">
        <v>0.314</v>
      </c>
      <c r="G81" s="14">
        <v>4.87E-2</v>
      </c>
      <c r="H81" s="14">
        <v>1.8100000000000002E-2</v>
      </c>
      <c r="I81" s="14" t="s">
        <v>222</v>
      </c>
      <c r="J81" s="14">
        <v>0.251</v>
      </c>
      <c r="L81" s="14">
        <v>1.25</v>
      </c>
      <c r="M81" s="14">
        <v>1.05</v>
      </c>
      <c r="N81" s="14" t="s">
        <v>221</v>
      </c>
      <c r="O81" s="15">
        <v>1800</v>
      </c>
      <c r="P81" s="14" t="s">
        <v>220</v>
      </c>
      <c r="Q81" s="15">
        <v>0</v>
      </c>
      <c r="R81" s="14" t="s">
        <v>355</v>
      </c>
      <c r="S81" s="14" t="s">
        <v>505</v>
      </c>
      <c r="T81" s="14" t="s">
        <v>504</v>
      </c>
      <c r="U81" s="14" t="s">
        <v>1107</v>
      </c>
      <c r="V81" s="14" t="s">
        <v>1097</v>
      </c>
      <c r="W81" s="14" t="s">
        <v>1106</v>
      </c>
      <c r="X81" s="14" t="s">
        <v>510</v>
      </c>
      <c r="Y81" s="14" t="s">
        <v>348</v>
      </c>
      <c r="Z81" s="14" t="s">
        <v>509</v>
      </c>
      <c r="AA81" s="14" t="s">
        <v>508</v>
      </c>
      <c r="AB81" s="14" t="s">
        <v>676</v>
      </c>
      <c r="AC81" s="14" t="s">
        <v>496</v>
      </c>
      <c r="AD81" s="14" t="s">
        <v>228</v>
      </c>
      <c r="AE81" s="14" t="s">
        <v>206</v>
      </c>
      <c r="AF81" s="14" t="s">
        <v>227</v>
      </c>
      <c r="AG81" s="14">
        <v>2.5</v>
      </c>
      <c r="AH81" s="14" t="s">
        <v>149</v>
      </c>
      <c r="AI81" s="14" t="s">
        <v>149</v>
      </c>
      <c r="AJ81" s="14" t="s">
        <v>148</v>
      </c>
      <c r="AK81" s="14">
        <v>0</v>
      </c>
      <c r="AL81" s="14" t="s">
        <v>149</v>
      </c>
      <c r="AM81" s="14" t="s">
        <v>149</v>
      </c>
      <c r="AN81" s="14" t="s">
        <v>148</v>
      </c>
      <c r="AO81" s="14">
        <v>0</v>
      </c>
      <c r="AP81" s="14" t="s">
        <v>226</v>
      </c>
      <c r="AQ81" s="14" t="s">
        <v>206</v>
      </c>
      <c r="AR81" s="14" t="s">
        <v>343</v>
      </c>
      <c r="AS81" s="14">
        <v>1</v>
      </c>
      <c r="AT81" s="14" t="s">
        <v>149</v>
      </c>
      <c r="AU81" s="14" t="s">
        <v>149</v>
      </c>
      <c r="AV81" s="14" t="s">
        <v>148</v>
      </c>
      <c r="AW81" s="14">
        <v>0</v>
      </c>
    </row>
    <row r="82" spans="1:49" x14ac:dyDescent="0.25">
      <c r="A82" s="14">
        <v>6000000083</v>
      </c>
      <c r="B82" s="14" t="s">
        <v>1105</v>
      </c>
      <c r="C82" s="14" t="s">
        <v>356</v>
      </c>
      <c r="D82" s="14" t="s">
        <v>160</v>
      </c>
      <c r="E82" s="16">
        <v>45638.503397974499</v>
      </c>
      <c r="F82" s="14">
        <v>0.54400000000000004</v>
      </c>
      <c r="G82" s="14">
        <v>4.87E-2</v>
      </c>
      <c r="H82" s="14">
        <v>2.9600000000000001E-2</v>
      </c>
      <c r="I82" s="14" t="s">
        <v>222</v>
      </c>
      <c r="J82" s="14">
        <v>0.435</v>
      </c>
      <c r="L82" s="14">
        <v>1.25</v>
      </c>
      <c r="M82" s="14">
        <v>1.05</v>
      </c>
      <c r="N82" s="14" t="s">
        <v>221</v>
      </c>
      <c r="O82" s="15">
        <v>1800</v>
      </c>
      <c r="P82" s="14" t="s">
        <v>220</v>
      </c>
      <c r="Q82" s="15">
        <v>0</v>
      </c>
      <c r="R82" s="14" t="s">
        <v>355</v>
      </c>
      <c r="S82" s="14" t="s">
        <v>505</v>
      </c>
      <c r="T82" s="14" t="s">
        <v>504</v>
      </c>
      <c r="U82" s="14" t="s">
        <v>1104</v>
      </c>
      <c r="V82" s="14" t="s">
        <v>1103</v>
      </c>
      <c r="W82" s="14" t="s">
        <v>1102</v>
      </c>
      <c r="X82" s="14" t="s">
        <v>1101</v>
      </c>
      <c r="Y82" s="14" t="s">
        <v>348</v>
      </c>
      <c r="Z82" s="14" t="s">
        <v>499</v>
      </c>
      <c r="AA82" s="14" t="s">
        <v>1100</v>
      </c>
      <c r="AB82" s="14" t="s">
        <v>676</v>
      </c>
      <c r="AC82" s="14" t="s">
        <v>496</v>
      </c>
      <c r="AD82" s="14" t="s">
        <v>228</v>
      </c>
      <c r="AE82" s="14" t="s">
        <v>206</v>
      </c>
      <c r="AF82" s="14" t="s">
        <v>227</v>
      </c>
      <c r="AG82" s="14">
        <v>2.5</v>
      </c>
      <c r="AH82" s="14" t="s">
        <v>149</v>
      </c>
      <c r="AI82" s="14" t="s">
        <v>149</v>
      </c>
      <c r="AJ82" s="14" t="s">
        <v>148</v>
      </c>
      <c r="AK82" s="14">
        <v>0</v>
      </c>
      <c r="AL82" s="14" t="s">
        <v>149</v>
      </c>
      <c r="AM82" s="14" t="s">
        <v>149</v>
      </c>
      <c r="AN82" s="14" t="s">
        <v>148</v>
      </c>
      <c r="AO82" s="14">
        <v>0</v>
      </c>
      <c r="AP82" s="14" t="s">
        <v>226</v>
      </c>
      <c r="AQ82" s="14" t="s">
        <v>206</v>
      </c>
      <c r="AR82" s="14" t="s">
        <v>343</v>
      </c>
      <c r="AS82" s="14">
        <v>1</v>
      </c>
      <c r="AT82" s="14" t="s">
        <v>149</v>
      </c>
      <c r="AU82" s="14" t="s">
        <v>149</v>
      </c>
      <c r="AV82" s="14" t="s">
        <v>148</v>
      </c>
      <c r="AW82" s="14">
        <v>0</v>
      </c>
    </row>
    <row r="83" spans="1:49" x14ac:dyDescent="0.25">
      <c r="A83" s="14">
        <v>6000000084</v>
      </c>
      <c r="B83" s="14" t="s">
        <v>1099</v>
      </c>
      <c r="C83" s="14" t="s">
        <v>356</v>
      </c>
      <c r="D83" s="14" t="s">
        <v>160</v>
      </c>
      <c r="E83" s="16">
        <v>45638.519641828701</v>
      </c>
      <c r="F83" s="14">
        <v>0.158</v>
      </c>
      <c r="G83" s="14">
        <v>6.2600000000000003E-2</v>
      </c>
      <c r="H83" s="14">
        <v>1.0999999999999999E-2</v>
      </c>
      <c r="I83" s="14" t="s">
        <v>222</v>
      </c>
      <c r="J83" s="14">
        <v>0.126</v>
      </c>
      <c r="L83" s="14">
        <v>1.25</v>
      </c>
      <c r="M83" s="14">
        <v>1.05</v>
      </c>
      <c r="N83" s="14" t="s">
        <v>221</v>
      </c>
      <c r="O83" s="15">
        <v>1800</v>
      </c>
      <c r="P83" s="14" t="s">
        <v>220</v>
      </c>
      <c r="Q83" s="15">
        <v>0</v>
      </c>
      <c r="R83" s="14" t="s">
        <v>663</v>
      </c>
      <c r="S83" s="14" t="s">
        <v>505</v>
      </c>
      <c r="T83" s="14" t="s">
        <v>504</v>
      </c>
      <c r="U83" s="14" t="s">
        <v>1098</v>
      </c>
      <c r="V83" s="14" t="s">
        <v>1097</v>
      </c>
      <c r="W83" s="14" t="s">
        <v>1096</v>
      </c>
      <c r="X83" s="14" t="s">
        <v>1095</v>
      </c>
      <c r="Y83" s="14" t="s">
        <v>362</v>
      </c>
      <c r="Z83" s="14" t="s">
        <v>1094</v>
      </c>
      <c r="AA83" s="14" t="s">
        <v>1093</v>
      </c>
      <c r="AB83" s="14" t="s">
        <v>1092</v>
      </c>
      <c r="AC83" s="14" t="s">
        <v>1091</v>
      </c>
      <c r="AD83" s="14" t="s">
        <v>228</v>
      </c>
      <c r="AE83" s="14" t="s">
        <v>206</v>
      </c>
      <c r="AF83" s="14" t="s">
        <v>227</v>
      </c>
      <c r="AG83" s="14">
        <v>2.5</v>
      </c>
      <c r="AH83" s="14" t="s">
        <v>149</v>
      </c>
      <c r="AI83" s="14" t="s">
        <v>149</v>
      </c>
      <c r="AJ83" s="14" t="s">
        <v>148</v>
      </c>
      <c r="AK83" s="14">
        <v>0</v>
      </c>
      <c r="AL83" s="14" t="s">
        <v>149</v>
      </c>
      <c r="AM83" s="14" t="s">
        <v>149</v>
      </c>
      <c r="AN83" s="14" t="s">
        <v>148</v>
      </c>
      <c r="AO83" s="14">
        <v>0</v>
      </c>
      <c r="AP83" s="14" t="s">
        <v>226</v>
      </c>
      <c r="AQ83" s="14" t="s">
        <v>206</v>
      </c>
      <c r="AR83" s="14" t="s">
        <v>225</v>
      </c>
      <c r="AS83" s="14">
        <v>1</v>
      </c>
      <c r="AT83" s="14" t="s">
        <v>149</v>
      </c>
      <c r="AU83" s="14" t="s">
        <v>149</v>
      </c>
      <c r="AV83" s="14" t="s">
        <v>148</v>
      </c>
      <c r="AW83" s="14">
        <v>0</v>
      </c>
    </row>
    <row r="84" spans="1:49" x14ac:dyDescent="0.25">
      <c r="A84" s="14">
        <v>6000000085</v>
      </c>
      <c r="B84" s="14" t="s">
        <v>1090</v>
      </c>
      <c r="C84" s="14" t="s">
        <v>356</v>
      </c>
      <c r="D84" s="14" t="s">
        <v>160</v>
      </c>
      <c r="E84" s="16">
        <v>45638.520089004604</v>
      </c>
      <c r="F84" s="14">
        <v>0.24</v>
      </c>
      <c r="G84" s="14">
        <v>2.7799999999999998E-2</v>
      </c>
      <c r="H84" s="14">
        <v>1.34E-2</v>
      </c>
      <c r="I84" s="14" t="s">
        <v>222</v>
      </c>
      <c r="J84" s="14">
        <v>0.192</v>
      </c>
      <c r="L84" s="14">
        <v>1.25</v>
      </c>
      <c r="M84" s="14">
        <v>1.05</v>
      </c>
      <c r="N84" s="14" t="s">
        <v>221</v>
      </c>
      <c r="O84" s="15">
        <v>650</v>
      </c>
      <c r="P84" s="14" t="s">
        <v>220</v>
      </c>
      <c r="Q84" s="15">
        <v>0</v>
      </c>
      <c r="R84" s="14" t="s">
        <v>355</v>
      </c>
      <c r="S84" s="14" t="s">
        <v>1082</v>
      </c>
      <c r="T84" s="14" t="s">
        <v>1081</v>
      </c>
      <c r="U84" s="14" t="s">
        <v>1080</v>
      </c>
      <c r="V84" s="14" t="s">
        <v>1089</v>
      </c>
      <c r="W84" s="14" t="s">
        <v>1084</v>
      </c>
      <c r="X84" s="14" t="s">
        <v>1067</v>
      </c>
      <c r="Y84" s="14" t="s">
        <v>784</v>
      </c>
      <c r="Z84" s="14" t="s">
        <v>1076</v>
      </c>
      <c r="AA84" s="14" t="s">
        <v>1075</v>
      </c>
      <c r="AB84" s="14" t="s">
        <v>1014</v>
      </c>
      <c r="AC84" s="14" t="s">
        <v>1074</v>
      </c>
      <c r="AD84" s="14" t="s">
        <v>228</v>
      </c>
      <c r="AE84" s="14" t="s">
        <v>206</v>
      </c>
      <c r="AF84" s="14" t="s">
        <v>227</v>
      </c>
      <c r="AG84" s="14">
        <v>2.5</v>
      </c>
      <c r="AH84" s="14" t="s">
        <v>149</v>
      </c>
      <c r="AI84" s="14" t="s">
        <v>149</v>
      </c>
      <c r="AJ84" s="14" t="s">
        <v>148</v>
      </c>
      <c r="AK84" s="14">
        <v>0</v>
      </c>
      <c r="AL84" s="14" t="s">
        <v>149</v>
      </c>
      <c r="AM84" s="14" t="s">
        <v>149</v>
      </c>
      <c r="AN84" s="14" t="s">
        <v>148</v>
      </c>
      <c r="AO84" s="14">
        <v>0</v>
      </c>
      <c r="AP84" s="14" t="s">
        <v>226</v>
      </c>
      <c r="AQ84" s="14" t="s">
        <v>206</v>
      </c>
      <c r="AR84" s="14" t="s">
        <v>783</v>
      </c>
      <c r="AS84" s="14">
        <v>1</v>
      </c>
      <c r="AT84" s="14" t="s">
        <v>149</v>
      </c>
      <c r="AU84" s="14" t="s">
        <v>149</v>
      </c>
      <c r="AV84" s="14" t="s">
        <v>148</v>
      </c>
      <c r="AW84" s="14">
        <v>0</v>
      </c>
    </row>
    <row r="85" spans="1:49" x14ac:dyDescent="0.25">
      <c r="A85" s="14">
        <v>6000000086</v>
      </c>
      <c r="B85" s="14" t="s">
        <v>1088</v>
      </c>
      <c r="C85" s="14" t="s">
        <v>356</v>
      </c>
      <c r="D85" s="14" t="s">
        <v>160</v>
      </c>
      <c r="E85" s="16">
        <v>45638.520950034697</v>
      </c>
      <c r="F85" s="14">
        <v>0.24299999999999999</v>
      </c>
      <c r="G85" s="14">
        <v>2.7799999999999998E-2</v>
      </c>
      <c r="H85" s="14">
        <v>1.35E-2</v>
      </c>
      <c r="I85" s="14" t="s">
        <v>222</v>
      </c>
      <c r="J85" s="14">
        <v>0.19400000000000001</v>
      </c>
      <c r="L85" s="14">
        <v>1.25</v>
      </c>
      <c r="M85" s="14">
        <v>1.05</v>
      </c>
      <c r="N85" s="14" t="s">
        <v>221</v>
      </c>
      <c r="O85" s="15">
        <v>750</v>
      </c>
      <c r="P85" s="14" t="s">
        <v>220</v>
      </c>
      <c r="Q85" s="15">
        <v>0</v>
      </c>
      <c r="R85" s="14" t="s">
        <v>355</v>
      </c>
      <c r="S85" s="14" t="s">
        <v>1082</v>
      </c>
      <c r="T85" s="14" t="s">
        <v>1081</v>
      </c>
      <c r="U85" s="14" t="s">
        <v>1080</v>
      </c>
      <c r="V85" s="14" t="s">
        <v>1085</v>
      </c>
      <c r="W85" s="14" t="s">
        <v>1087</v>
      </c>
      <c r="X85" s="14" t="s">
        <v>1067</v>
      </c>
      <c r="Y85" s="14" t="s">
        <v>784</v>
      </c>
      <c r="Z85" s="14" t="s">
        <v>1076</v>
      </c>
      <c r="AA85" s="14" t="s">
        <v>1075</v>
      </c>
      <c r="AB85" s="14" t="s">
        <v>1064</v>
      </c>
      <c r="AC85" s="14" t="s">
        <v>1074</v>
      </c>
      <c r="AD85" s="14" t="s">
        <v>228</v>
      </c>
      <c r="AE85" s="14" t="s">
        <v>206</v>
      </c>
      <c r="AF85" s="14" t="s">
        <v>227</v>
      </c>
      <c r="AG85" s="14">
        <v>2.5</v>
      </c>
      <c r="AH85" s="14" t="s">
        <v>149</v>
      </c>
      <c r="AI85" s="14" t="s">
        <v>149</v>
      </c>
      <c r="AJ85" s="14" t="s">
        <v>148</v>
      </c>
      <c r="AK85" s="14">
        <v>0</v>
      </c>
      <c r="AL85" s="14" t="s">
        <v>149</v>
      </c>
      <c r="AM85" s="14" t="s">
        <v>149</v>
      </c>
      <c r="AN85" s="14" t="s">
        <v>148</v>
      </c>
      <c r="AO85" s="14">
        <v>0</v>
      </c>
      <c r="AP85" s="14" t="s">
        <v>226</v>
      </c>
      <c r="AQ85" s="14" t="s">
        <v>206</v>
      </c>
      <c r="AR85" s="14" t="s">
        <v>783</v>
      </c>
      <c r="AS85" s="14">
        <v>1</v>
      </c>
      <c r="AT85" s="14" t="s">
        <v>149</v>
      </c>
      <c r="AU85" s="14" t="s">
        <v>149</v>
      </c>
      <c r="AV85" s="14" t="s">
        <v>148</v>
      </c>
      <c r="AW85" s="14">
        <v>0</v>
      </c>
    </row>
    <row r="86" spans="1:49" x14ac:dyDescent="0.25">
      <c r="A86" s="14">
        <v>6000000087</v>
      </c>
      <c r="B86" s="14" t="s">
        <v>1086</v>
      </c>
      <c r="C86" s="14" t="s">
        <v>356</v>
      </c>
      <c r="D86" s="14" t="s">
        <v>160</v>
      </c>
      <c r="E86" s="16">
        <v>45638.521274502302</v>
      </c>
      <c r="F86" s="14">
        <v>0.27400000000000002</v>
      </c>
      <c r="G86" s="14">
        <v>2.7799999999999998E-2</v>
      </c>
      <c r="H86" s="14">
        <v>1.5100000000000001E-2</v>
      </c>
      <c r="I86" s="14" t="s">
        <v>222</v>
      </c>
      <c r="J86" s="14">
        <v>0.219</v>
      </c>
      <c r="L86" s="14">
        <v>1.25</v>
      </c>
      <c r="M86" s="14">
        <v>1.05</v>
      </c>
      <c r="N86" s="14" t="s">
        <v>221</v>
      </c>
      <c r="O86" s="15">
        <v>750</v>
      </c>
      <c r="P86" s="14" t="s">
        <v>220</v>
      </c>
      <c r="Q86" s="15">
        <v>0</v>
      </c>
      <c r="R86" s="14" t="s">
        <v>355</v>
      </c>
      <c r="S86" s="14" t="s">
        <v>1082</v>
      </c>
      <c r="T86" s="14" t="s">
        <v>1081</v>
      </c>
      <c r="U86" s="14" t="s">
        <v>1080</v>
      </c>
      <c r="V86" s="14" t="s">
        <v>1085</v>
      </c>
      <c r="W86" s="14" t="s">
        <v>1084</v>
      </c>
      <c r="X86" s="14" t="s">
        <v>1067</v>
      </c>
      <c r="Y86" s="14" t="s">
        <v>784</v>
      </c>
      <c r="Z86" s="14" t="s">
        <v>1076</v>
      </c>
      <c r="AA86" s="14" t="s">
        <v>1075</v>
      </c>
      <c r="AB86" s="14" t="s">
        <v>1064</v>
      </c>
      <c r="AC86" s="14" t="s">
        <v>1074</v>
      </c>
      <c r="AD86" s="14" t="s">
        <v>228</v>
      </c>
      <c r="AE86" s="14" t="s">
        <v>206</v>
      </c>
      <c r="AF86" s="14" t="s">
        <v>227</v>
      </c>
      <c r="AG86" s="14">
        <v>2.5</v>
      </c>
      <c r="AH86" s="14" t="s">
        <v>149</v>
      </c>
      <c r="AI86" s="14" t="s">
        <v>149</v>
      </c>
      <c r="AJ86" s="14" t="s">
        <v>148</v>
      </c>
      <c r="AK86" s="14">
        <v>0</v>
      </c>
      <c r="AL86" s="14" t="s">
        <v>149</v>
      </c>
      <c r="AM86" s="14" t="s">
        <v>149</v>
      </c>
      <c r="AN86" s="14" t="s">
        <v>148</v>
      </c>
      <c r="AO86" s="14">
        <v>0</v>
      </c>
      <c r="AP86" s="14" t="s">
        <v>226</v>
      </c>
      <c r="AQ86" s="14" t="s">
        <v>206</v>
      </c>
      <c r="AR86" s="14" t="s">
        <v>783</v>
      </c>
      <c r="AS86" s="14">
        <v>1</v>
      </c>
      <c r="AT86" s="14" t="s">
        <v>149</v>
      </c>
      <c r="AU86" s="14" t="s">
        <v>149</v>
      </c>
      <c r="AV86" s="14" t="s">
        <v>148</v>
      </c>
      <c r="AW86" s="14">
        <v>0</v>
      </c>
    </row>
    <row r="87" spans="1:49" x14ac:dyDescent="0.25">
      <c r="A87" s="14">
        <v>6000000088</v>
      </c>
      <c r="B87" s="14" t="s">
        <v>1083</v>
      </c>
      <c r="C87" s="14" t="s">
        <v>356</v>
      </c>
      <c r="D87" s="14" t="s">
        <v>160</v>
      </c>
      <c r="E87" s="16">
        <v>45638.520613449102</v>
      </c>
      <c r="F87" s="14">
        <v>0.32300000000000001</v>
      </c>
      <c r="G87" s="14">
        <v>2.7799999999999998E-2</v>
      </c>
      <c r="H87" s="14">
        <v>1.7500000000000002E-2</v>
      </c>
      <c r="I87" s="14" t="s">
        <v>222</v>
      </c>
      <c r="J87" s="14">
        <v>0.25800000000000001</v>
      </c>
      <c r="L87" s="14">
        <v>1.25</v>
      </c>
      <c r="M87" s="14">
        <v>1.05</v>
      </c>
      <c r="N87" s="14" t="s">
        <v>221</v>
      </c>
      <c r="O87" s="15">
        <v>770</v>
      </c>
      <c r="P87" s="14" t="s">
        <v>220</v>
      </c>
      <c r="Q87" s="15">
        <v>0</v>
      </c>
      <c r="R87" s="14" t="s">
        <v>355</v>
      </c>
      <c r="S87" s="14" t="s">
        <v>1082</v>
      </c>
      <c r="T87" s="14" t="s">
        <v>1081</v>
      </c>
      <c r="U87" s="14" t="s">
        <v>1080</v>
      </c>
      <c r="V87" s="14" t="s">
        <v>1079</v>
      </c>
      <c r="W87" s="14" t="s">
        <v>1078</v>
      </c>
      <c r="X87" s="14" t="s">
        <v>1067</v>
      </c>
      <c r="Y87" s="14" t="s">
        <v>1077</v>
      </c>
      <c r="Z87" s="14" t="s">
        <v>1076</v>
      </c>
      <c r="AA87" s="14" t="s">
        <v>1075</v>
      </c>
      <c r="AB87" s="14" t="s">
        <v>1064</v>
      </c>
      <c r="AC87" s="14" t="s">
        <v>1074</v>
      </c>
      <c r="AD87" s="14" t="s">
        <v>228</v>
      </c>
      <c r="AE87" s="14" t="s">
        <v>206</v>
      </c>
      <c r="AF87" s="14" t="s">
        <v>227</v>
      </c>
      <c r="AG87" s="14">
        <v>2.5</v>
      </c>
      <c r="AH87" s="14" t="s">
        <v>149</v>
      </c>
      <c r="AI87" s="14" t="s">
        <v>149</v>
      </c>
      <c r="AJ87" s="14" t="s">
        <v>148</v>
      </c>
      <c r="AK87" s="14">
        <v>0</v>
      </c>
      <c r="AL87" s="14" t="s">
        <v>149</v>
      </c>
      <c r="AM87" s="14" t="s">
        <v>149</v>
      </c>
      <c r="AN87" s="14" t="s">
        <v>148</v>
      </c>
      <c r="AO87" s="14">
        <v>0</v>
      </c>
      <c r="AP87" s="14" t="s">
        <v>226</v>
      </c>
      <c r="AQ87" s="14" t="s">
        <v>206</v>
      </c>
      <c r="AR87" s="14" t="s">
        <v>783</v>
      </c>
      <c r="AS87" s="14">
        <v>1</v>
      </c>
      <c r="AT87" s="14" t="s">
        <v>149</v>
      </c>
      <c r="AU87" s="14" t="s">
        <v>149</v>
      </c>
      <c r="AV87" s="14" t="s">
        <v>148</v>
      </c>
      <c r="AW87" s="14">
        <v>0</v>
      </c>
    </row>
    <row r="88" spans="1:49" x14ac:dyDescent="0.25">
      <c r="A88" s="14">
        <v>6000000089</v>
      </c>
      <c r="B88" s="14" t="s">
        <v>1073</v>
      </c>
      <c r="C88" s="14" t="s">
        <v>356</v>
      </c>
      <c r="D88" s="14" t="s">
        <v>160</v>
      </c>
      <c r="E88" s="16">
        <v>45638.520392546299</v>
      </c>
      <c r="F88" s="14">
        <v>0.32400000000000001</v>
      </c>
      <c r="G88" s="14">
        <v>2.7799999999999998E-2</v>
      </c>
      <c r="H88" s="14">
        <v>7.0299999999999998E-3</v>
      </c>
      <c r="I88" s="14" t="s">
        <v>222</v>
      </c>
      <c r="J88" s="14">
        <v>0.25900000000000001</v>
      </c>
      <c r="L88" s="14">
        <v>1.25</v>
      </c>
      <c r="M88" s="14">
        <v>1.02</v>
      </c>
      <c r="N88" s="14" t="s">
        <v>221</v>
      </c>
      <c r="O88" s="15">
        <v>300</v>
      </c>
      <c r="P88" s="14" t="s">
        <v>220</v>
      </c>
      <c r="Q88" s="15">
        <v>0</v>
      </c>
      <c r="R88" s="14" t="s">
        <v>355</v>
      </c>
      <c r="S88" s="14" t="s">
        <v>1072</v>
      </c>
      <c r="T88" s="14" t="s">
        <v>1071</v>
      </c>
      <c r="U88" s="14" t="s">
        <v>1070</v>
      </c>
      <c r="V88" s="14" t="s">
        <v>1069</v>
      </c>
      <c r="W88" s="14" t="s">
        <v>1068</v>
      </c>
      <c r="X88" s="14" t="s">
        <v>1067</v>
      </c>
      <c r="Y88" s="14" t="s">
        <v>784</v>
      </c>
      <c r="Z88" s="14" t="s">
        <v>1066</v>
      </c>
      <c r="AA88" s="14" t="s">
        <v>1065</v>
      </c>
      <c r="AB88" s="14" t="s">
        <v>1064</v>
      </c>
      <c r="AC88" s="14" t="s">
        <v>1063</v>
      </c>
      <c r="AD88" s="14" t="s">
        <v>228</v>
      </c>
      <c r="AE88" s="14" t="s">
        <v>206</v>
      </c>
      <c r="AF88" s="14" t="s">
        <v>227</v>
      </c>
      <c r="AG88" s="14">
        <v>2.5</v>
      </c>
      <c r="AH88" s="14" t="s">
        <v>149</v>
      </c>
      <c r="AI88" s="14" t="s">
        <v>149</v>
      </c>
      <c r="AJ88" s="14" t="s">
        <v>148</v>
      </c>
      <c r="AK88" s="14">
        <v>0</v>
      </c>
      <c r="AL88" s="14" t="s">
        <v>149</v>
      </c>
      <c r="AM88" s="14" t="s">
        <v>149</v>
      </c>
      <c r="AN88" s="14" t="s">
        <v>148</v>
      </c>
      <c r="AO88" s="14">
        <v>0</v>
      </c>
      <c r="AP88" s="14" t="s">
        <v>226</v>
      </c>
      <c r="AQ88" s="14" t="s">
        <v>206</v>
      </c>
      <c r="AR88" s="14" t="s">
        <v>783</v>
      </c>
      <c r="AS88" s="14">
        <v>1</v>
      </c>
      <c r="AT88" s="14" t="s">
        <v>149</v>
      </c>
      <c r="AU88" s="14" t="s">
        <v>149</v>
      </c>
      <c r="AV88" s="14" t="s">
        <v>148</v>
      </c>
      <c r="AW88" s="14">
        <v>0</v>
      </c>
    </row>
    <row r="89" spans="1:49" x14ac:dyDescent="0.25">
      <c r="A89" s="14">
        <v>6000000090</v>
      </c>
      <c r="B89" s="14" t="s">
        <v>1062</v>
      </c>
      <c r="C89" s="14" t="s">
        <v>223</v>
      </c>
      <c r="D89" s="14" t="s">
        <v>160</v>
      </c>
      <c r="E89" s="16">
        <v>45638.522329571802</v>
      </c>
      <c r="F89" s="14">
        <v>0.249</v>
      </c>
      <c r="G89" s="14">
        <v>3.4799999999999998E-2</v>
      </c>
      <c r="H89" s="14">
        <v>1.4200000000000001E-2</v>
      </c>
      <c r="I89" s="14" t="s">
        <v>222</v>
      </c>
      <c r="J89" s="14">
        <v>0.19900000000000001</v>
      </c>
      <c r="L89" s="14">
        <v>1.25</v>
      </c>
      <c r="M89" s="14">
        <v>1.05</v>
      </c>
      <c r="N89" s="14" t="s">
        <v>221</v>
      </c>
      <c r="O89" s="15">
        <v>1600</v>
      </c>
      <c r="P89" s="14" t="s">
        <v>220</v>
      </c>
      <c r="Q89" s="15">
        <v>0</v>
      </c>
      <c r="R89" s="14" t="s">
        <v>1040</v>
      </c>
      <c r="S89" s="14" t="s">
        <v>328</v>
      </c>
      <c r="T89" s="14" t="s">
        <v>327</v>
      </c>
      <c r="U89" s="14" t="s">
        <v>1061</v>
      </c>
      <c r="V89" s="14" t="s">
        <v>1060</v>
      </c>
      <c r="W89" s="14" t="s">
        <v>1059</v>
      </c>
      <c r="X89" s="14" t="s">
        <v>994</v>
      </c>
      <c r="Y89" s="14" t="s">
        <v>795</v>
      </c>
      <c r="Z89" s="14" t="s">
        <v>1058</v>
      </c>
      <c r="AA89" s="14" t="s">
        <v>1043</v>
      </c>
      <c r="AB89" s="14" t="s">
        <v>1034</v>
      </c>
      <c r="AC89" s="14" t="s">
        <v>1042</v>
      </c>
      <c r="AD89" s="14" t="s">
        <v>228</v>
      </c>
      <c r="AE89" s="14" t="s">
        <v>206</v>
      </c>
      <c r="AF89" s="14" t="s">
        <v>227</v>
      </c>
      <c r="AG89" s="14">
        <v>2.5</v>
      </c>
      <c r="AH89" s="14" t="s">
        <v>149</v>
      </c>
      <c r="AI89" s="14" t="s">
        <v>149</v>
      </c>
      <c r="AJ89" s="14" t="s">
        <v>148</v>
      </c>
      <c r="AK89" s="14">
        <v>0</v>
      </c>
      <c r="AL89" s="14" t="s">
        <v>149</v>
      </c>
      <c r="AM89" s="14" t="s">
        <v>149</v>
      </c>
      <c r="AN89" s="14" t="s">
        <v>148</v>
      </c>
      <c r="AO89" s="14">
        <v>0</v>
      </c>
      <c r="AP89" s="14" t="s">
        <v>226</v>
      </c>
      <c r="AQ89" s="14" t="s">
        <v>206</v>
      </c>
      <c r="AR89" s="14" t="s">
        <v>515</v>
      </c>
      <c r="AS89" s="14">
        <v>1</v>
      </c>
      <c r="AT89" s="14" t="s">
        <v>149</v>
      </c>
      <c r="AU89" s="14" t="s">
        <v>149</v>
      </c>
      <c r="AV89" s="14" t="s">
        <v>148</v>
      </c>
      <c r="AW89" s="14">
        <v>0</v>
      </c>
    </row>
    <row r="90" spans="1:49" x14ac:dyDescent="0.25">
      <c r="A90" s="14">
        <v>6000000091</v>
      </c>
      <c r="B90" s="14" t="s">
        <v>1057</v>
      </c>
      <c r="C90" s="14" t="s">
        <v>223</v>
      </c>
      <c r="D90" s="14" t="s">
        <v>160</v>
      </c>
      <c r="E90" s="16">
        <v>45638.522092638901</v>
      </c>
      <c r="F90" s="14">
        <v>0.20899999999999999</v>
      </c>
      <c r="G90" s="14">
        <v>3.4799999999999998E-2</v>
      </c>
      <c r="H90" s="14">
        <v>1.2200000000000001E-2</v>
      </c>
      <c r="I90" s="14" t="s">
        <v>222</v>
      </c>
      <c r="J90" s="14">
        <v>0.16700000000000001</v>
      </c>
      <c r="L90" s="14">
        <v>1.25</v>
      </c>
      <c r="M90" s="14">
        <v>1.05</v>
      </c>
      <c r="N90" s="14" t="s">
        <v>221</v>
      </c>
      <c r="O90" s="15">
        <v>1600</v>
      </c>
      <c r="P90" s="14" t="s">
        <v>220</v>
      </c>
      <c r="Q90" s="15">
        <v>0</v>
      </c>
      <c r="R90" s="14" t="s">
        <v>1040</v>
      </c>
      <c r="S90" s="14" t="s">
        <v>328</v>
      </c>
      <c r="T90" s="14" t="s">
        <v>327</v>
      </c>
      <c r="U90" s="14" t="s">
        <v>1056</v>
      </c>
      <c r="V90" s="14" t="s">
        <v>1055</v>
      </c>
      <c r="W90" s="14" t="s">
        <v>1037</v>
      </c>
      <c r="X90" s="14" t="s">
        <v>994</v>
      </c>
      <c r="Y90" s="14" t="s">
        <v>1054</v>
      </c>
      <c r="Z90" s="14" t="s">
        <v>1036</v>
      </c>
      <c r="AA90" s="14" t="s">
        <v>1043</v>
      </c>
      <c r="AB90" s="14" t="s">
        <v>1034</v>
      </c>
      <c r="AC90" s="14" t="s">
        <v>1042</v>
      </c>
      <c r="AD90" s="14" t="s">
        <v>228</v>
      </c>
      <c r="AE90" s="14" t="s">
        <v>206</v>
      </c>
      <c r="AF90" s="14" t="s">
        <v>227</v>
      </c>
      <c r="AG90" s="14">
        <v>2.5</v>
      </c>
      <c r="AH90" s="14" t="s">
        <v>149</v>
      </c>
      <c r="AI90" s="14" t="s">
        <v>149</v>
      </c>
      <c r="AJ90" s="14" t="s">
        <v>148</v>
      </c>
      <c r="AK90" s="14">
        <v>0</v>
      </c>
      <c r="AL90" s="14" t="s">
        <v>149</v>
      </c>
      <c r="AM90" s="14" t="s">
        <v>149</v>
      </c>
      <c r="AN90" s="14" t="s">
        <v>148</v>
      </c>
      <c r="AO90" s="14">
        <v>0</v>
      </c>
      <c r="AP90" s="14" t="s">
        <v>226</v>
      </c>
      <c r="AQ90" s="14" t="s">
        <v>206</v>
      </c>
      <c r="AR90" s="14" t="s">
        <v>515</v>
      </c>
      <c r="AS90" s="14">
        <v>1</v>
      </c>
      <c r="AT90" s="14" t="s">
        <v>149</v>
      </c>
      <c r="AU90" s="14" t="s">
        <v>149</v>
      </c>
      <c r="AV90" s="14" t="s">
        <v>148</v>
      </c>
      <c r="AW90" s="14">
        <v>0</v>
      </c>
    </row>
    <row r="91" spans="1:49" x14ac:dyDescent="0.25">
      <c r="A91" s="14">
        <v>6000000092</v>
      </c>
      <c r="B91" s="14" t="s">
        <v>1053</v>
      </c>
      <c r="C91" s="14" t="s">
        <v>223</v>
      </c>
      <c r="D91" s="14" t="s">
        <v>160</v>
      </c>
      <c r="E91" s="16">
        <v>45638.522786678201</v>
      </c>
      <c r="F91" s="14">
        <v>0.20300000000000001</v>
      </c>
      <c r="G91" s="14">
        <v>2.7799999999999998E-2</v>
      </c>
      <c r="H91" s="14">
        <v>1.15E-2</v>
      </c>
      <c r="I91" s="14" t="s">
        <v>222</v>
      </c>
      <c r="J91" s="14">
        <v>0.16200000000000001</v>
      </c>
      <c r="L91" s="14">
        <v>1.25</v>
      </c>
      <c r="M91" s="14">
        <v>1.05</v>
      </c>
      <c r="N91" s="14" t="s">
        <v>221</v>
      </c>
      <c r="O91" s="15">
        <v>1600</v>
      </c>
      <c r="P91" s="14" t="s">
        <v>220</v>
      </c>
      <c r="Q91" s="15">
        <v>0</v>
      </c>
      <c r="R91" s="14" t="s">
        <v>1040</v>
      </c>
      <c r="S91" s="14" t="s">
        <v>328</v>
      </c>
      <c r="T91" s="14" t="s">
        <v>327</v>
      </c>
      <c r="U91" s="14" t="s">
        <v>1052</v>
      </c>
      <c r="V91" s="14" t="s">
        <v>1051</v>
      </c>
      <c r="W91" s="14" t="s">
        <v>1044</v>
      </c>
      <c r="X91" s="14" t="s">
        <v>994</v>
      </c>
      <c r="Y91" s="14" t="s">
        <v>784</v>
      </c>
      <c r="Z91" s="14" t="s">
        <v>1036</v>
      </c>
      <c r="AA91" s="14" t="s">
        <v>1043</v>
      </c>
      <c r="AB91" s="14" t="s">
        <v>1034</v>
      </c>
      <c r="AC91" s="14" t="s">
        <v>1042</v>
      </c>
      <c r="AD91" s="14" t="s">
        <v>228</v>
      </c>
      <c r="AE91" s="14" t="s">
        <v>206</v>
      </c>
      <c r="AF91" s="14" t="s">
        <v>227</v>
      </c>
      <c r="AG91" s="14">
        <v>2.5</v>
      </c>
      <c r="AH91" s="14" t="s">
        <v>149</v>
      </c>
      <c r="AI91" s="14" t="s">
        <v>149</v>
      </c>
      <c r="AJ91" s="14" t="s">
        <v>148</v>
      </c>
      <c r="AK91" s="14">
        <v>0</v>
      </c>
      <c r="AL91" s="14" t="s">
        <v>149</v>
      </c>
      <c r="AM91" s="14" t="s">
        <v>149</v>
      </c>
      <c r="AN91" s="14" t="s">
        <v>148</v>
      </c>
      <c r="AO91" s="14">
        <v>0</v>
      </c>
      <c r="AP91" s="14" t="s">
        <v>226</v>
      </c>
      <c r="AQ91" s="14" t="s">
        <v>206</v>
      </c>
      <c r="AR91" s="14" t="s">
        <v>783</v>
      </c>
      <c r="AS91" s="14">
        <v>1</v>
      </c>
      <c r="AT91" s="14" t="s">
        <v>149</v>
      </c>
      <c r="AU91" s="14" t="s">
        <v>149</v>
      </c>
      <c r="AV91" s="14" t="s">
        <v>148</v>
      </c>
      <c r="AW91" s="14">
        <v>0</v>
      </c>
    </row>
    <row r="92" spans="1:49" x14ac:dyDescent="0.25">
      <c r="A92" s="14">
        <v>6000000093</v>
      </c>
      <c r="B92" s="14" t="s">
        <v>1050</v>
      </c>
      <c r="C92" s="14" t="s">
        <v>223</v>
      </c>
      <c r="D92" s="14" t="s">
        <v>160</v>
      </c>
      <c r="E92" s="16">
        <v>45638.523263067102</v>
      </c>
      <c r="F92" s="14">
        <v>0.20300000000000001</v>
      </c>
      <c r="G92" s="14">
        <v>3.4799999999999998E-2</v>
      </c>
      <c r="H92" s="14">
        <v>2.3699999999999999E-2</v>
      </c>
      <c r="I92" s="14" t="s">
        <v>222</v>
      </c>
      <c r="J92" s="14">
        <v>0.16200000000000001</v>
      </c>
      <c r="L92" s="14">
        <v>1.25</v>
      </c>
      <c r="M92" s="14">
        <v>1.1000000000000001</v>
      </c>
      <c r="N92" s="14" t="s">
        <v>221</v>
      </c>
      <c r="O92" s="15">
        <v>1600</v>
      </c>
      <c r="P92" s="14" t="s">
        <v>220</v>
      </c>
      <c r="Q92" s="15">
        <v>0</v>
      </c>
      <c r="R92" s="14" t="s">
        <v>1040</v>
      </c>
      <c r="S92" s="14" t="s">
        <v>328</v>
      </c>
      <c r="T92" s="14" t="s">
        <v>327</v>
      </c>
      <c r="U92" s="14" t="s">
        <v>1049</v>
      </c>
      <c r="V92" s="14" t="s">
        <v>1048</v>
      </c>
      <c r="W92" s="14" t="s">
        <v>1044</v>
      </c>
      <c r="X92" s="14" t="s">
        <v>994</v>
      </c>
      <c r="Y92" s="14" t="s">
        <v>795</v>
      </c>
      <c r="Z92" s="14" t="s">
        <v>1036</v>
      </c>
      <c r="AA92" s="14" t="s">
        <v>1043</v>
      </c>
      <c r="AB92" s="14" t="s">
        <v>1034</v>
      </c>
      <c r="AC92" s="14" t="s">
        <v>1042</v>
      </c>
      <c r="AD92" s="14" t="s">
        <v>228</v>
      </c>
      <c r="AE92" s="14" t="s">
        <v>206</v>
      </c>
      <c r="AF92" s="14" t="s">
        <v>227</v>
      </c>
      <c r="AG92" s="14">
        <v>2.5</v>
      </c>
      <c r="AH92" s="14" t="s">
        <v>149</v>
      </c>
      <c r="AI92" s="14" t="s">
        <v>149</v>
      </c>
      <c r="AJ92" s="14" t="s">
        <v>148</v>
      </c>
      <c r="AK92" s="14">
        <v>0</v>
      </c>
      <c r="AL92" s="14" t="s">
        <v>149</v>
      </c>
      <c r="AM92" s="14" t="s">
        <v>149</v>
      </c>
      <c r="AN92" s="14" t="s">
        <v>148</v>
      </c>
      <c r="AO92" s="14">
        <v>0</v>
      </c>
      <c r="AP92" s="14" t="s">
        <v>226</v>
      </c>
      <c r="AQ92" s="14" t="s">
        <v>206</v>
      </c>
      <c r="AR92" s="14" t="s">
        <v>515</v>
      </c>
      <c r="AS92" s="14">
        <v>1</v>
      </c>
      <c r="AT92" s="14" t="s">
        <v>149</v>
      </c>
      <c r="AU92" s="14" t="s">
        <v>149</v>
      </c>
      <c r="AV92" s="14" t="s">
        <v>148</v>
      </c>
      <c r="AW92" s="14">
        <v>0</v>
      </c>
    </row>
    <row r="93" spans="1:49" x14ac:dyDescent="0.25">
      <c r="A93" s="14">
        <v>6000000094</v>
      </c>
      <c r="B93" s="14" t="s">
        <v>1047</v>
      </c>
      <c r="C93" s="14" t="s">
        <v>223</v>
      </c>
      <c r="D93" s="14" t="s">
        <v>160</v>
      </c>
      <c r="E93" s="16">
        <v>45638.523931794</v>
      </c>
      <c r="F93" s="14">
        <v>0.153</v>
      </c>
      <c r="G93" s="14">
        <v>2.7799999999999998E-2</v>
      </c>
      <c r="H93" s="14">
        <v>9.0200000000000002E-3</v>
      </c>
      <c r="I93" s="14" t="s">
        <v>222</v>
      </c>
      <c r="J93" s="14">
        <v>0.122</v>
      </c>
      <c r="L93" s="14">
        <v>1.25</v>
      </c>
      <c r="M93" s="14">
        <v>1.05</v>
      </c>
      <c r="N93" s="14" t="s">
        <v>221</v>
      </c>
      <c r="O93" s="15">
        <v>1600</v>
      </c>
      <c r="P93" s="14" t="s">
        <v>220</v>
      </c>
      <c r="Q93" s="15">
        <v>0</v>
      </c>
      <c r="R93" s="14" t="s">
        <v>1040</v>
      </c>
      <c r="S93" s="14" t="s">
        <v>328</v>
      </c>
      <c r="T93" s="14" t="s">
        <v>327</v>
      </c>
      <c r="U93" s="14" t="s">
        <v>1046</v>
      </c>
      <c r="V93" s="14" t="s">
        <v>1045</v>
      </c>
      <c r="W93" s="14" t="s">
        <v>1044</v>
      </c>
      <c r="X93" s="14" t="s">
        <v>994</v>
      </c>
      <c r="Y93" s="14" t="s">
        <v>795</v>
      </c>
      <c r="Z93" s="14" t="s">
        <v>1036</v>
      </c>
      <c r="AA93" s="14" t="s">
        <v>1043</v>
      </c>
      <c r="AB93" s="14" t="s">
        <v>1034</v>
      </c>
      <c r="AC93" s="14" t="s">
        <v>1042</v>
      </c>
      <c r="AD93" s="14" t="s">
        <v>228</v>
      </c>
      <c r="AE93" s="14" t="s">
        <v>206</v>
      </c>
      <c r="AF93" s="14" t="s">
        <v>227</v>
      </c>
      <c r="AG93" s="14">
        <v>2.5</v>
      </c>
      <c r="AH93" s="14" t="s">
        <v>149</v>
      </c>
      <c r="AI93" s="14" t="s">
        <v>149</v>
      </c>
      <c r="AJ93" s="14" t="s">
        <v>148</v>
      </c>
      <c r="AK93" s="14">
        <v>0</v>
      </c>
      <c r="AL93" s="14" t="s">
        <v>149</v>
      </c>
      <c r="AM93" s="14" t="s">
        <v>149</v>
      </c>
      <c r="AN93" s="14" t="s">
        <v>148</v>
      </c>
      <c r="AO93" s="14">
        <v>0</v>
      </c>
      <c r="AP93" s="14" t="s">
        <v>226</v>
      </c>
      <c r="AQ93" s="14" t="s">
        <v>206</v>
      </c>
      <c r="AR93" s="14" t="s">
        <v>783</v>
      </c>
      <c r="AS93" s="14">
        <v>1</v>
      </c>
      <c r="AT93" s="14" t="s">
        <v>149</v>
      </c>
      <c r="AU93" s="14" t="s">
        <v>149</v>
      </c>
      <c r="AV93" s="14" t="s">
        <v>148</v>
      </c>
      <c r="AW93" s="14">
        <v>0</v>
      </c>
    </row>
    <row r="94" spans="1:49" x14ac:dyDescent="0.25">
      <c r="A94" s="14">
        <v>6000000095</v>
      </c>
      <c r="B94" s="14" t="s">
        <v>1041</v>
      </c>
      <c r="C94" s="14" t="s">
        <v>223</v>
      </c>
      <c r="D94" s="14" t="s">
        <v>160</v>
      </c>
      <c r="E94" s="16">
        <v>45645.414531157403</v>
      </c>
      <c r="F94" s="14">
        <v>0.3</v>
      </c>
      <c r="G94" s="14">
        <v>2.7799999999999998E-2</v>
      </c>
      <c r="H94" s="14">
        <v>1.6400000000000001E-2</v>
      </c>
      <c r="I94" s="14" t="s">
        <v>222</v>
      </c>
      <c r="J94" s="14">
        <v>0.24</v>
      </c>
      <c r="L94" s="14">
        <v>1.25</v>
      </c>
      <c r="M94" s="14">
        <v>1.05</v>
      </c>
      <c r="N94" s="14" t="s">
        <v>221</v>
      </c>
      <c r="O94" s="15">
        <v>1600</v>
      </c>
      <c r="P94" s="14" t="s">
        <v>220</v>
      </c>
      <c r="Q94" s="15">
        <v>0</v>
      </c>
      <c r="R94" s="14" t="s">
        <v>1040</v>
      </c>
      <c r="S94" s="14" t="s">
        <v>328</v>
      </c>
      <c r="T94" s="14" t="s">
        <v>327</v>
      </c>
      <c r="U94" s="14" t="s">
        <v>1039</v>
      </c>
      <c r="V94" s="14" t="s">
        <v>1038</v>
      </c>
      <c r="W94" s="14" t="s">
        <v>1037</v>
      </c>
      <c r="X94" s="14" t="s">
        <v>994</v>
      </c>
      <c r="Y94" s="14" t="s">
        <v>784</v>
      </c>
      <c r="Z94" s="14" t="s">
        <v>1036</v>
      </c>
      <c r="AA94" s="14" t="s">
        <v>1035</v>
      </c>
      <c r="AB94" s="14" t="s">
        <v>1034</v>
      </c>
      <c r="AC94" s="14" t="s">
        <v>1033</v>
      </c>
      <c r="AD94" s="14" t="s">
        <v>228</v>
      </c>
      <c r="AE94" s="14" t="s">
        <v>206</v>
      </c>
      <c r="AF94" s="14" t="s">
        <v>227</v>
      </c>
      <c r="AG94" s="14">
        <v>2.5</v>
      </c>
      <c r="AH94" s="14" t="s">
        <v>149</v>
      </c>
      <c r="AI94" s="14" t="s">
        <v>149</v>
      </c>
      <c r="AJ94" s="14" t="s">
        <v>148</v>
      </c>
      <c r="AK94" s="14">
        <v>0</v>
      </c>
      <c r="AL94" s="14" t="s">
        <v>149</v>
      </c>
      <c r="AM94" s="14" t="s">
        <v>149</v>
      </c>
      <c r="AN94" s="14" t="s">
        <v>148</v>
      </c>
      <c r="AO94" s="14">
        <v>0</v>
      </c>
      <c r="AP94" s="14" t="s">
        <v>226</v>
      </c>
      <c r="AQ94" s="14" t="s">
        <v>206</v>
      </c>
      <c r="AR94" s="14" t="s">
        <v>783</v>
      </c>
      <c r="AS94" s="14">
        <v>1</v>
      </c>
      <c r="AT94" s="14" t="s">
        <v>149</v>
      </c>
      <c r="AU94" s="14" t="s">
        <v>149</v>
      </c>
      <c r="AV94" s="14" t="s">
        <v>148</v>
      </c>
      <c r="AW94" s="14">
        <v>0</v>
      </c>
    </row>
    <row r="95" spans="1:49" x14ac:dyDescent="0.25">
      <c r="A95" s="14">
        <v>6000000096</v>
      </c>
      <c r="B95" s="14" t="s">
        <v>1032</v>
      </c>
      <c r="C95" s="14" t="s">
        <v>356</v>
      </c>
      <c r="D95" s="14" t="s">
        <v>160</v>
      </c>
      <c r="E95" s="16">
        <v>45645.415115254596</v>
      </c>
      <c r="F95" s="14">
        <v>0.53900000000000003</v>
      </c>
      <c r="G95" s="14">
        <v>7.6499999999999999E-2</v>
      </c>
      <c r="H95" s="14">
        <v>3.0800000000000001E-2</v>
      </c>
      <c r="I95" s="14" t="s">
        <v>222</v>
      </c>
      <c r="J95" s="14">
        <v>0.43099999999999999</v>
      </c>
      <c r="L95" s="14">
        <v>1.25</v>
      </c>
      <c r="M95" s="14">
        <v>1.05</v>
      </c>
      <c r="N95" s="14" t="s">
        <v>221</v>
      </c>
      <c r="O95" s="15">
        <v>400</v>
      </c>
      <c r="P95" s="14" t="s">
        <v>220</v>
      </c>
      <c r="Q95" s="15">
        <v>0</v>
      </c>
      <c r="R95" s="14" t="s">
        <v>1031</v>
      </c>
      <c r="S95" s="14" t="s">
        <v>1022</v>
      </c>
      <c r="T95" s="14" t="s">
        <v>1021</v>
      </c>
      <c r="U95" s="14" t="s">
        <v>1020</v>
      </c>
      <c r="V95" s="14" t="s">
        <v>1030</v>
      </c>
      <c r="W95" s="14" t="s">
        <v>1029</v>
      </c>
      <c r="X95" s="14" t="s">
        <v>1028</v>
      </c>
      <c r="Y95" s="14" t="s">
        <v>309</v>
      </c>
      <c r="Z95" s="14" t="s">
        <v>1027</v>
      </c>
      <c r="AA95" s="14" t="s">
        <v>1026</v>
      </c>
      <c r="AB95" s="14" t="s">
        <v>1014</v>
      </c>
      <c r="AC95" s="14" t="s">
        <v>1025</v>
      </c>
      <c r="AD95" s="14" t="s">
        <v>228</v>
      </c>
      <c r="AE95" s="14" t="s">
        <v>206</v>
      </c>
      <c r="AF95" s="14" t="s">
        <v>227</v>
      </c>
      <c r="AG95" s="14">
        <v>2.5</v>
      </c>
      <c r="AH95" s="14" t="s">
        <v>149</v>
      </c>
      <c r="AI95" s="14" t="s">
        <v>149</v>
      </c>
      <c r="AJ95" s="14" t="s">
        <v>148</v>
      </c>
      <c r="AK95" s="14">
        <v>0</v>
      </c>
      <c r="AL95" s="14" t="s">
        <v>149</v>
      </c>
      <c r="AM95" s="14" t="s">
        <v>149</v>
      </c>
      <c r="AN95" s="14" t="s">
        <v>148</v>
      </c>
      <c r="AO95" s="14">
        <v>0</v>
      </c>
      <c r="AP95" s="14" t="s">
        <v>226</v>
      </c>
      <c r="AQ95" s="14" t="s">
        <v>206</v>
      </c>
      <c r="AR95" s="14" t="s">
        <v>301</v>
      </c>
      <c r="AS95" s="14">
        <v>1</v>
      </c>
      <c r="AT95" s="14" t="s">
        <v>149</v>
      </c>
      <c r="AU95" s="14" t="s">
        <v>149</v>
      </c>
      <c r="AV95" s="14" t="s">
        <v>148</v>
      </c>
      <c r="AW95" s="14">
        <v>0</v>
      </c>
    </row>
    <row r="96" spans="1:49" x14ac:dyDescent="0.25">
      <c r="A96" s="14">
        <v>6000000097</v>
      </c>
      <c r="B96" s="14" t="s">
        <v>1024</v>
      </c>
      <c r="C96" s="14" t="s">
        <v>356</v>
      </c>
      <c r="D96" s="14" t="s">
        <v>160</v>
      </c>
      <c r="E96" s="16">
        <v>45645.416654270797</v>
      </c>
      <c r="F96" s="14">
        <v>0.54900000000000004</v>
      </c>
      <c r="G96" s="14">
        <v>7.6499999999999999E-2</v>
      </c>
      <c r="H96" s="14">
        <v>3.1300000000000001E-2</v>
      </c>
      <c r="I96" s="14" t="s">
        <v>222</v>
      </c>
      <c r="J96" s="14">
        <v>0.439</v>
      </c>
      <c r="L96" s="14">
        <v>1.25</v>
      </c>
      <c r="M96" s="14">
        <v>1.05</v>
      </c>
      <c r="N96" s="14" t="s">
        <v>221</v>
      </c>
      <c r="O96" s="15">
        <v>550</v>
      </c>
      <c r="P96" s="14" t="s">
        <v>220</v>
      </c>
      <c r="Q96" s="15">
        <v>0</v>
      </c>
      <c r="R96" s="14" t="s">
        <v>1023</v>
      </c>
      <c r="S96" s="14" t="s">
        <v>1022</v>
      </c>
      <c r="T96" s="14" t="s">
        <v>1021</v>
      </c>
      <c r="U96" s="14" t="s">
        <v>1020</v>
      </c>
      <c r="V96" s="14" t="s">
        <v>1019</v>
      </c>
      <c r="W96" s="14" t="s">
        <v>1018</v>
      </c>
      <c r="X96" s="14" t="s">
        <v>1017</v>
      </c>
      <c r="Y96" s="14" t="s">
        <v>309</v>
      </c>
      <c r="Z96" s="14" t="s">
        <v>1016</v>
      </c>
      <c r="AA96" s="14" t="s">
        <v>1015</v>
      </c>
      <c r="AB96" s="14" t="s">
        <v>1014</v>
      </c>
      <c r="AC96" s="14" t="s">
        <v>1013</v>
      </c>
      <c r="AD96" s="14" t="s">
        <v>228</v>
      </c>
      <c r="AE96" s="14" t="s">
        <v>206</v>
      </c>
      <c r="AF96" s="14" t="s">
        <v>227</v>
      </c>
      <c r="AG96" s="14">
        <v>2.5</v>
      </c>
      <c r="AH96" s="14" t="s">
        <v>149</v>
      </c>
      <c r="AI96" s="14" t="s">
        <v>149</v>
      </c>
      <c r="AJ96" s="14" t="s">
        <v>148</v>
      </c>
      <c r="AK96" s="14">
        <v>0</v>
      </c>
      <c r="AL96" s="14" t="s">
        <v>149</v>
      </c>
      <c r="AM96" s="14" t="s">
        <v>149</v>
      </c>
      <c r="AN96" s="14" t="s">
        <v>148</v>
      </c>
      <c r="AO96" s="14">
        <v>0</v>
      </c>
      <c r="AP96" s="14" t="s">
        <v>226</v>
      </c>
      <c r="AQ96" s="14" t="s">
        <v>206</v>
      </c>
      <c r="AR96" s="14" t="s">
        <v>301</v>
      </c>
      <c r="AS96" s="14">
        <v>1</v>
      </c>
      <c r="AT96" s="14" t="s">
        <v>149</v>
      </c>
      <c r="AU96" s="14" t="s">
        <v>149</v>
      </c>
      <c r="AV96" s="14" t="s">
        <v>148</v>
      </c>
      <c r="AW96" s="14">
        <v>0</v>
      </c>
    </row>
    <row r="97" spans="1:49" x14ac:dyDescent="0.25">
      <c r="A97" s="14">
        <v>6000000098</v>
      </c>
      <c r="B97" s="14" t="s">
        <v>1012</v>
      </c>
      <c r="C97" s="14" t="s">
        <v>223</v>
      </c>
      <c r="D97" s="14" t="s">
        <v>160</v>
      </c>
      <c r="E97" s="16">
        <v>45638.500773634303</v>
      </c>
      <c r="F97" s="14">
        <v>0.19500000000000001</v>
      </c>
      <c r="G97" s="14">
        <v>2.7799999999999998E-2</v>
      </c>
      <c r="H97" s="14">
        <v>1.11E-2</v>
      </c>
      <c r="I97" s="14" t="s">
        <v>222</v>
      </c>
      <c r="J97" s="14">
        <v>0.156</v>
      </c>
      <c r="L97" s="14">
        <v>1.25</v>
      </c>
      <c r="M97" s="14">
        <v>1.05</v>
      </c>
      <c r="N97" s="14" t="s">
        <v>221</v>
      </c>
      <c r="O97" s="15">
        <v>1750</v>
      </c>
      <c r="P97" s="14" t="s">
        <v>220</v>
      </c>
      <c r="Q97" s="15">
        <v>0</v>
      </c>
      <c r="R97" s="14" t="s">
        <v>1002</v>
      </c>
      <c r="S97" s="14" t="s">
        <v>1001</v>
      </c>
      <c r="T97" s="14" t="s">
        <v>1000</v>
      </c>
      <c r="U97" s="14" t="s">
        <v>1009</v>
      </c>
      <c r="V97" s="14" t="s">
        <v>1011</v>
      </c>
      <c r="W97" s="14" t="s">
        <v>997</v>
      </c>
      <c r="X97" s="14" t="s">
        <v>213</v>
      </c>
      <c r="Y97" s="14" t="s">
        <v>784</v>
      </c>
      <c r="Z97" s="14" t="s">
        <v>996</v>
      </c>
      <c r="AA97" s="14" t="s">
        <v>995</v>
      </c>
      <c r="AB97" s="14" t="s">
        <v>994</v>
      </c>
      <c r="AC97" s="14" t="s">
        <v>993</v>
      </c>
      <c r="AD97" s="14" t="s">
        <v>228</v>
      </c>
      <c r="AE97" s="14" t="s">
        <v>206</v>
      </c>
      <c r="AF97" s="14" t="s">
        <v>227</v>
      </c>
      <c r="AG97" s="14">
        <v>2.5</v>
      </c>
      <c r="AH97" s="14" t="s">
        <v>149</v>
      </c>
      <c r="AI97" s="14" t="s">
        <v>149</v>
      </c>
      <c r="AJ97" s="14" t="s">
        <v>148</v>
      </c>
      <c r="AK97" s="14">
        <v>0</v>
      </c>
      <c r="AL97" s="14" t="s">
        <v>149</v>
      </c>
      <c r="AM97" s="14" t="s">
        <v>149</v>
      </c>
      <c r="AN97" s="14" t="s">
        <v>148</v>
      </c>
      <c r="AO97" s="14">
        <v>0</v>
      </c>
      <c r="AP97" s="14" t="s">
        <v>226</v>
      </c>
      <c r="AQ97" s="14" t="s">
        <v>206</v>
      </c>
      <c r="AR97" s="14" t="s">
        <v>783</v>
      </c>
      <c r="AS97" s="14">
        <v>1</v>
      </c>
      <c r="AT97" s="14" t="s">
        <v>149</v>
      </c>
      <c r="AU97" s="14" t="s">
        <v>149</v>
      </c>
      <c r="AV97" s="14" t="s">
        <v>148</v>
      </c>
      <c r="AW97" s="14">
        <v>0</v>
      </c>
    </row>
    <row r="98" spans="1:49" x14ac:dyDescent="0.25">
      <c r="A98" s="14">
        <v>6000000099</v>
      </c>
      <c r="B98" s="14" t="s">
        <v>1010</v>
      </c>
      <c r="C98" s="14" t="s">
        <v>223</v>
      </c>
      <c r="D98" s="14" t="s">
        <v>160</v>
      </c>
      <c r="E98" s="16">
        <v>45638.500193622698</v>
      </c>
      <c r="F98" s="14">
        <v>0.26800000000000002</v>
      </c>
      <c r="G98" s="14">
        <v>3.4799999999999998E-2</v>
      </c>
      <c r="H98" s="14">
        <v>3.0200000000000001E-2</v>
      </c>
      <c r="I98" s="14" t="s">
        <v>222</v>
      </c>
      <c r="J98" s="14">
        <v>0.214</v>
      </c>
      <c r="L98" s="14">
        <v>1.25</v>
      </c>
      <c r="M98" s="14">
        <v>1.1000000000000001</v>
      </c>
      <c r="N98" s="14" t="s">
        <v>221</v>
      </c>
      <c r="O98" s="15">
        <v>1750</v>
      </c>
      <c r="P98" s="14" t="s">
        <v>220</v>
      </c>
      <c r="Q98" s="15">
        <v>0</v>
      </c>
      <c r="R98" s="14" t="s">
        <v>1002</v>
      </c>
      <c r="S98" s="14" t="s">
        <v>1001</v>
      </c>
      <c r="T98" s="14" t="s">
        <v>1000</v>
      </c>
      <c r="U98" s="14" t="s">
        <v>1009</v>
      </c>
      <c r="V98" s="14" t="s">
        <v>998</v>
      </c>
      <c r="W98" s="14" t="s">
        <v>997</v>
      </c>
      <c r="X98" s="14" t="s">
        <v>213</v>
      </c>
      <c r="Y98" s="14" t="s">
        <v>795</v>
      </c>
      <c r="Z98" s="14" t="s">
        <v>996</v>
      </c>
      <c r="AA98" s="14" t="s">
        <v>995</v>
      </c>
      <c r="AB98" s="14" t="s">
        <v>994</v>
      </c>
      <c r="AC98" s="14" t="s">
        <v>993</v>
      </c>
      <c r="AD98" s="14" t="s">
        <v>228</v>
      </c>
      <c r="AE98" s="14" t="s">
        <v>206</v>
      </c>
      <c r="AF98" s="14" t="s">
        <v>227</v>
      </c>
      <c r="AG98" s="14">
        <v>2.5</v>
      </c>
      <c r="AH98" s="14" t="s">
        <v>149</v>
      </c>
      <c r="AI98" s="14" t="s">
        <v>149</v>
      </c>
      <c r="AJ98" s="14" t="s">
        <v>148</v>
      </c>
      <c r="AK98" s="14">
        <v>0</v>
      </c>
      <c r="AL98" s="14" t="s">
        <v>149</v>
      </c>
      <c r="AM98" s="14" t="s">
        <v>149</v>
      </c>
      <c r="AN98" s="14" t="s">
        <v>148</v>
      </c>
      <c r="AO98" s="14">
        <v>0</v>
      </c>
      <c r="AP98" s="14" t="s">
        <v>226</v>
      </c>
      <c r="AQ98" s="14" t="s">
        <v>206</v>
      </c>
      <c r="AR98" s="14" t="s">
        <v>515</v>
      </c>
      <c r="AS98" s="14">
        <v>1</v>
      </c>
      <c r="AT98" s="14" t="s">
        <v>149</v>
      </c>
      <c r="AU98" s="14" t="s">
        <v>149</v>
      </c>
      <c r="AV98" s="14" t="s">
        <v>148</v>
      </c>
      <c r="AW98" s="14">
        <v>0</v>
      </c>
    </row>
    <row r="99" spans="1:49" x14ac:dyDescent="0.25">
      <c r="A99" s="14">
        <v>6000000100</v>
      </c>
      <c r="B99" s="14" t="s">
        <v>1008</v>
      </c>
      <c r="C99" s="14" t="s">
        <v>223</v>
      </c>
      <c r="D99" s="14" t="s">
        <v>160</v>
      </c>
      <c r="E99" s="16">
        <v>45638.499871921304</v>
      </c>
      <c r="F99" s="14">
        <v>0.38500000000000001</v>
      </c>
      <c r="G99" s="14">
        <v>2.7799999999999998E-2</v>
      </c>
      <c r="H99" s="14">
        <v>2.06E-2</v>
      </c>
      <c r="I99" s="14" t="s">
        <v>222</v>
      </c>
      <c r="J99" s="14">
        <v>0.308</v>
      </c>
      <c r="L99" s="14">
        <v>1.25</v>
      </c>
      <c r="M99" s="14">
        <v>1.05</v>
      </c>
      <c r="N99" s="14" t="s">
        <v>221</v>
      </c>
      <c r="O99" s="15">
        <v>1750</v>
      </c>
      <c r="P99" s="14" t="s">
        <v>220</v>
      </c>
      <c r="Q99" s="15">
        <v>0</v>
      </c>
      <c r="R99" s="14" t="s">
        <v>1002</v>
      </c>
      <c r="S99" s="14" t="s">
        <v>1001</v>
      </c>
      <c r="T99" s="14" t="s">
        <v>1000</v>
      </c>
      <c r="U99" s="14" t="s">
        <v>999</v>
      </c>
      <c r="V99" s="14" t="s">
        <v>1007</v>
      </c>
      <c r="W99" s="14" t="s">
        <v>997</v>
      </c>
      <c r="X99" s="14" t="s">
        <v>213</v>
      </c>
      <c r="Y99" s="14" t="s">
        <v>784</v>
      </c>
      <c r="Z99" s="14" t="s">
        <v>996</v>
      </c>
      <c r="AA99" s="14" t="s">
        <v>995</v>
      </c>
      <c r="AB99" s="14" t="s">
        <v>994</v>
      </c>
      <c r="AC99" s="14" t="s">
        <v>993</v>
      </c>
      <c r="AD99" s="14" t="s">
        <v>228</v>
      </c>
      <c r="AE99" s="14" t="s">
        <v>206</v>
      </c>
      <c r="AF99" s="14" t="s">
        <v>227</v>
      </c>
      <c r="AG99" s="14">
        <v>2.5</v>
      </c>
      <c r="AH99" s="14" t="s">
        <v>149</v>
      </c>
      <c r="AI99" s="14" t="s">
        <v>149</v>
      </c>
      <c r="AJ99" s="14" t="s">
        <v>148</v>
      </c>
      <c r="AK99" s="14">
        <v>0</v>
      </c>
      <c r="AL99" s="14" t="s">
        <v>149</v>
      </c>
      <c r="AM99" s="14" t="s">
        <v>149</v>
      </c>
      <c r="AN99" s="14" t="s">
        <v>148</v>
      </c>
      <c r="AO99" s="14">
        <v>0</v>
      </c>
      <c r="AP99" s="14" t="s">
        <v>226</v>
      </c>
      <c r="AQ99" s="14" t="s">
        <v>206</v>
      </c>
      <c r="AR99" s="14" t="s">
        <v>783</v>
      </c>
      <c r="AS99" s="14">
        <v>1</v>
      </c>
      <c r="AT99" s="14" t="s">
        <v>149</v>
      </c>
      <c r="AU99" s="14" t="s">
        <v>149</v>
      </c>
      <c r="AV99" s="14" t="s">
        <v>148</v>
      </c>
      <c r="AW99" s="14">
        <v>0</v>
      </c>
    </row>
    <row r="100" spans="1:49" x14ac:dyDescent="0.25">
      <c r="A100" s="14">
        <v>6000000101</v>
      </c>
      <c r="B100" s="14" t="s">
        <v>1006</v>
      </c>
      <c r="C100" s="14" t="s">
        <v>223</v>
      </c>
      <c r="D100" s="14" t="s">
        <v>160</v>
      </c>
      <c r="E100" s="16">
        <v>45638.499580520802</v>
      </c>
      <c r="F100" s="14">
        <v>0.22</v>
      </c>
      <c r="G100" s="14">
        <v>3.4799999999999998E-2</v>
      </c>
      <c r="H100" s="14">
        <v>2.5499999999999998E-2</v>
      </c>
      <c r="I100" s="14" t="s">
        <v>222</v>
      </c>
      <c r="J100" s="14">
        <v>0.17599999999999999</v>
      </c>
      <c r="L100" s="14">
        <v>1.25</v>
      </c>
      <c r="M100" s="14">
        <v>1.1000000000000001</v>
      </c>
      <c r="N100" s="14" t="s">
        <v>221</v>
      </c>
      <c r="O100" s="15">
        <v>1750</v>
      </c>
      <c r="P100" s="14" t="s">
        <v>220</v>
      </c>
      <c r="Q100" s="15">
        <v>0</v>
      </c>
      <c r="R100" s="14" t="s">
        <v>1002</v>
      </c>
      <c r="S100" s="14" t="s">
        <v>1001</v>
      </c>
      <c r="T100" s="14" t="s">
        <v>1000</v>
      </c>
      <c r="U100" s="14" t="s">
        <v>1005</v>
      </c>
      <c r="V100" s="14" t="s">
        <v>1004</v>
      </c>
      <c r="W100" s="14" t="s">
        <v>997</v>
      </c>
      <c r="X100" s="14" t="s">
        <v>213</v>
      </c>
      <c r="Y100" s="14" t="s">
        <v>795</v>
      </c>
      <c r="Z100" s="14" t="s">
        <v>996</v>
      </c>
      <c r="AA100" s="14" t="s">
        <v>995</v>
      </c>
      <c r="AB100" s="14" t="s">
        <v>994</v>
      </c>
      <c r="AC100" s="14" t="s">
        <v>993</v>
      </c>
      <c r="AD100" s="14" t="s">
        <v>228</v>
      </c>
      <c r="AE100" s="14" t="s">
        <v>206</v>
      </c>
      <c r="AF100" s="14" t="s">
        <v>227</v>
      </c>
      <c r="AG100" s="14">
        <v>2.5</v>
      </c>
      <c r="AH100" s="14" t="s">
        <v>149</v>
      </c>
      <c r="AI100" s="14" t="s">
        <v>149</v>
      </c>
      <c r="AJ100" s="14" t="s">
        <v>148</v>
      </c>
      <c r="AK100" s="14">
        <v>0</v>
      </c>
      <c r="AL100" s="14" t="s">
        <v>149</v>
      </c>
      <c r="AM100" s="14" t="s">
        <v>149</v>
      </c>
      <c r="AN100" s="14" t="s">
        <v>148</v>
      </c>
      <c r="AO100" s="14">
        <v>0</v>
      </c>
      <c r="AP100" s="14" t="s">
        <v>226</v>
      </c>
      <c r="AQ100" s="14" t="s">
        <v>206</v>
      </c>
      <c r="AR100" s="14" t="s">
        <v>515</v>
      </c>
      <c r="AS100" s="14">
        <v>1</v>
      </c>
      <c r="AT100" s="14" t="s">
        <v>149</v>
      </c>
      <c r="AU100" s="14" t="s">
        <v>149</v>
      </c>
      <c r="AV100" s="14" t="s">
        <v>148</v>
      </c>
      <c r="AW100" s="14">
        <v>0</v>
      </c>
    </row>
    <row r="101" spans="1:49" x14ac:dyDescent="0.25">
      <c r="A101" s="14">
        <v>6000000102</v>
      </c>
      <c r="B101" s="14" t="s">
        <v>1003</v>
      </c>
      <c r="C101" s="14" t="s">
        <v>223</v>
      </c>
      <c r="D101" s="14" t="s">
        <v>160</v>
      </c>
      <c r="E101" s="16">
        <v>45638.486129733799</v>
      </c>
      <c r="F101" s="14">
        <v>0.436</v>
      </c>
      <c r="G101" s="14">
        <v>2.7799999999999998E-2</v>
      </c>
      <c r="H101" s="14">
        <v>2.3199999999999998E-2</v>
      </c>
      <c r="I101" s="14" t="s">
        <v>222</v>
      </c>
      <c r="J101" s="14">
        <v>0.34899999999999998</v>
      </c>
      <c r="L101" s="14">
        <v>1.25</v>
      </c>
      <c r="M101" s="14">
        <v>1.05</v>
      </c>
      <c r="N101" s="14" t="s">
        <v>221</v>
      </c>
      <c r="O101" s="15">
        <v>1750</v>
      </c>
      <c r="P101" s="14" t="s">
        <v>220</v>
      </c>
      <c r="Q101" s="15">
        <v>0</v>
      </c>
      <c r="R101" s="14" t="s">
        <v>1002</v>
      </c>
      <c r="S101" s="14" t="s">
        <v>1001</v>
      </c>
      <c r="T101" s="14" t="s">
        <v>1000</v>
      </c>
      <c r="U101" s="14" t="s">
        <v>999</v>
      </c>
      <c r="V101" s="14" t="s">
        <v>998</v>
      </c>
      <c r="W101" s="14" t="s">
        <v>997</v>
      </c>
      <c r="X101" s="14" t="s">
        <v>213</v>
      </c>
      <c r="Y101" s="14" t="s">
        <v>784</v>
      </c>
      <c r="Z101" s="14" t="s">
        <v>996</v>
      </c>
      <c r="AA101" s="14" t="s">
        <v>995</v>
      </c>
      <c r="AB101" s="14" t="s">
        <v>994</v>
      </c>
      <c r="AC101" s="14" t="s">
        <v>993</v>
      </c>
      <c r="AD101" s="14" t="s">
        <v>228</v>
      </c>
      <c r="AE101" s="14" t="s">
        <v>206</v>
      </c>
      <c r="AF101" s="14" t="s">
        <v>227</v>
      </c>
      <c r="AG101" s="14">
        <v>2.5</v>
      </c>
      <c r="AH101" s="14" t="s">
        <v>149</v>
      </c>
      <c r="AI101" s="14" t="s">
        <v>149</v>
      </c>
      <c r="AJ101" s="14" t="s">
        <v>148</v>
      </c>
      <c r="AK101" s="14">
        <v>0</v>
      </c>
      <c r="AL101" s="14" t="s">
        <v>149</v>
      </c>
      <c r="AM101" s="14" t="s">
        <v>149</v>
      </c>
      <c r="AN101" s="14" t="s">
        <v>148</v>
      </c>
      <c r="AO101" s="14">
        <v>0</v>
      </c>
      <c r="AP101" s="14" t="s">
        <v>226</v>
      </c>
      <c r="AQ101" s="14" t="s">
        <v>206</v>
      </c>
      <c r="AR101" s="14" t="s">
        <v>783</v>
      </c>
      <c r="AS101" s="14">
        <v>1</v>
      </c>
      <c r="AT101" s="14" t="s">
        <v>149</v>
      </c>
      <c r="AU101" s="14" t="s">
        <v>149</v>
      </c>
      <c r="AV101" s="14" t="s">
        <v>148</v>
      </c>
      <c r="AW101" s="14">
        <v>0</v>
      </c>
    </row>
    <row r="102" spans="1:49" x14ac:dyDescent="0.25">
      <c r="A102" s="14">
        <v>6000000103</v>
      </c>
      <c r="B102" s="14" t="s">
        <v>992</v>
      </c>
      <c r="C102" s="14" t="s">
        <v>271</v>
      </c>
      <c r="D102" s="14" t="s">
        <v>160</v>
      </c>
      <c r="E102" s="16">
        <v>45638.481238935201</v>
      </c>
      <c r="F102" s="14">
        <v>2.88</v>
      </c>
      <c r="G102" s="14">
        <v>4.1700000000000001E-2</v>
      </c>
      <c r="H102" s="14">
        <v>0</v>
      </c>
      <c r="I102" s="14" t="s">
        <v>222</v>
      </c>
      <c r="J102" s="14">
        <v>2.2999999999999998</v>
      </c>
      <c r="L102" s="14">
        <v>1.25</v>
      </c>
      <c r="M102" s="14">
        <v>1</v>
      </c>
      <c r="N102" s="14" t="s">
        <v>221</v>
      </c>
      <c r="O102" s="15">
        <v>39.200000000000003</v>
      </c>
      <c r="P102" s="14" t="s">
        <v>270</v>
      </c>
      <c r="Q102" s="15">
        <v>0.15</v>
      </c>
      <c r="R102" s="14" t="s">
        <v>383</v>
      </c>
      <c r="S102" s="14" t="s">
        <v>962</v>
      </c>
      <c r="T102" s="14" t="s">
        <v>961</v>
      </c>
      <c r="U102" s="14" t="s">
        <v>960</v>
      </c>
      <c r="V102" s="14" t="s">
        <v>991</v>
      </c>
      <c r="W102" s="14" t="s">
        <v>958</v>
      </c>
      <c r="X102" s="14" t="s">
        <v>957</v>
      </c>
      <c r="Y102" s="14" t="s">
        <v>990</v>
      </c>
      <c r="Z102" s="14" t="s">
        <v>922</v>
      </c>
      <c r="AA102" s="14" t="s">
        <v>938</v>
      </c>
      <c r="AB102" s="14" t="s">
        <v>260</v>
      </c>
      <c r="AC102" s="14" t="s">
        <v>981</v>
      </c>
      <c r="AD102" s="14" t="s">
        <v>228</v>
      </c>
      <c r="AE102" s="14" t="s">
        <v>206</v>
      </c>
      <c r="AF102" s="14" t="s">
        <v>227</v>
      </c>
      <c r="AG102" s="14">
        <v>2.5</v>
      </c>
      <c r="AH102" s="14" t="s">
        <v>149</v>
      </c>
      <c r="AI102" s="14" t="s">
        <v>149</v>
      </c>
      <c r="AJ102" s="14" t="s">
        <v>148</v>
      </c>
      <c r="AK102" s="14">
        <v>0</v>
      </c>
      <c r="AL102" s="14" t="s">
        <v>149</v>
      </c>
      <c r="AM102" s="14" t="s">
        <v>149</v>
      </c>
      <c r="AN102" s="14" t="s">
        <v>148</v>
      </c>
      <c r="AO102" s="14">
        <v>0</v>
      </c>
      <c r="AP102" s="14" t="s">
        <v>226</v>
      </c>
      <c r="AQ102" s="14" t="s">
        <v>206</v>
      </c>
      <c r="AR102" s="14" t="s">
        <v>273</v>
      </c>
      <c r="AS102" s="14">
        <v>1</v>
      </c>
      <c r="AT102" s="14" t="s">
        <v>149</v>
      </c>
      <c r="AU102" s="14" t="s">
        <v>149</v>
      </c>
      <c r="AV102" s="14" t="s">
        <v>148</v>
      </c>
      <c r="AW102" s="14">
        <v>0</v>
      </c>
    </row>
    <row r="103" spans="1:49" x14ac:dyDescent="0.25">
      <c r="A103" s="14">
        <v>6000000104</v>
      </c>
      <c r="B103" s="14" t="s">
        <v>989</v>
      </c>
      <c r="C103" s="14" t="s">
        <v>271</v>
      </c>
      <c r="D103" s="14" t="s">
        <v>160</v>
      </c>
      <c r="E103" s="16">
        <v>45638.4819321412</v>
      </c>
      <c r="F103" s="14">
        <v>2.5</v>
      </c>
      <c r="G103" s="14">
        <v>4.1700000000000001E-2</v>
      </c>
      <c r="H103" s="14">
        <v>0</v>
      </c>
      <c r="I103" s="14" t="s">
        <v>222</v>
      </c>
      <c r="J103" s="14">
        <v>2</v>
      </c>
      <c r="L103" s="14">
        <v>1.25</v>
      </c>
      <c r="M103" s="14">
        <v>1</v>
      </c>
      <c r="N103" s="14" t="s">
        <v>221</v>
      </c>
      <c r="O103" s="15">
        <v>38.200000000000003</v>
      </c>
      <c r="P103" s="14" t="s">
        <v>270</v>
      </c>
      <c r="Q103" s="15">
        <v>0.15</v>
      </c>
      <c r="R103" s="14" t="s">
        <v>383</v>
      </c>
      <c r="S103" s="14" t="s">
        <v>962</v>
      </c>
      <c r="T103" s="14" t="s">
        <v>961</v>
      </c>
      <c r="U103" s="14" t="s">
        <v>960</v>
      </c>
      <c r="V103" s="14" t="s">
        <v>966</v>
      </c>
      <c r="W103" s="14" t="s">
        <v>965</v>
      </c>
      <c r="X103" s="14" t="s">
        <v>957</v>
      </c>
      <c r="Y103" s="14" t="s">
        <v>956</v>
      </c>
      <c r="Z103" s="14" t="s">
        <v>922</v>
      </c>
      <c r="AA103" s="14" t="s">
        <v>938</v>
      </c>
      <c r="AB103" s="14" t="s">
        <v>260</v>
      </c>
      <c r="AC103" s="14" t="s">
        <v>988</v>
      </c>
      <c r="AD103" s="14" t="s">
        <v>228</v>
      </c>
      <c r="AE103" s="14" t="s">
        <v>206</v>
      </c>
      <c r="AF103" s="14" t="s">
        <v>227</v>
      </c>
      <c r="AG103" s="14">
        <v>2.5</v>
      </c>
      <c r="AH103" s="14" t="s">
        <v>149</v>
      </c>
      <c r="AI103" s="14" t="s">
        <v>149</v>
      </c>
      <c r="AJ103" s="14" t="s">
        <v>148</v>
      </c>
      <c r="AK103" s="14">
        <v>0</v>
      </c>
      <c r="AL103" s="14" t="s">
        <v>149</v>
      </c>
      <c r="AM103" s="14" t="s">
        <v>149</v>
      </c>
      <c r="AN103" s="14" t="s">
        <v>148</v>
      </c>
      <c r="AO103" s="14">
        <v>0</v>
      </c>
      <c r="AP103" s="14" t="s">
        <v>226</v>
      </c>
      <c r="AQ103" s="14" t="s">
        <v>206</v>
      </c>
      <c r="AR103" s="14" t="s">
        <v>273</v>
      </c>
      <c r="AS103" s="14">
        <v>1</v>
      </c>
      <c r="AT103" s="14" t="s">
        <v>149</v>
      </c>
      <c r="AU103" s="14" t="s">
        <v>149</v>
      </c>
      <c r="AV103" s="14" t="s">
        <v>148</v>
      </c>
      <c r="AW103" s="14">
        <v>0</v>
      </c>
    </row>
    <row r="104" spans="1:49" x14ac:dyDescent="0.25">
      <c r="A104" s="14">
        <v>6000000105</v>
      </c>
      <c r="B104" s="14" t="s">
        <v>987</v>
      </c>
      <c r="C104" s="14" t="s">
        <v>271</v>
      </c>
      <c r="D104" s="14" t="s">
        <v>160</v>
      </c>
      <c r="E104" s="16">
        <v>45638.482096215303</v>
      </c>
      <c r="F104" s="14">
        <v>2.13</v>
      </c>
      <c r="G104" s="14">
        <v>4.1700000000000001E-2</v>
      </c>
      <c r="H104" s="14">
        <v>0</v>
      </c>
      <c r="I104" s="14" t="s">
        <v>222</v>
      </c>
      <c r="J104" s="14">
        <v>1.7</v>
      </c>
      <c r="L104" s="14">
        <v>1.25</v>
      </c>
      <c r="M104" s="14">
        <v>1</v>
      </c>
      <c r="N104" s="14" t="s">
        <v>221</v>
      </c>
      <c r="O104" s="15">
        <v>35.6</v>
      </c>
      <c r="P104" s="14" t="s">
        <v>270</v>
      </c>
      <c r="Q104" s="15">
        <v>0.2</v>
      </c>
      <c r="R104" s="14" t="s">
        <v>383</v>
      </c>
      <c r="S104" s="14" t="s">
        <v>962</v>
      </c>
      <c r="T104" s="14" t="s">
        <v>961</v>
      </c>
      <c r="U104" s="14" t="s">
        <v>960</v>
      </c>
      <c r="V104" s="14" t="s">
        <v>986</v>
      </c>
      <c r="W104" s="14" t="s">
        <v>965</v>
      </c>
      <c r="X104" s="14" t="s">
        <v>957</v>
      </c>
      <c r="Y104" s="14" t="s">
        <v>956</v>
      </c>
      <c r="Z104" s="14" t="s">
        <v>922</v>
      </c>
      <c r="AA104" s="14" t="s">
        <v>938</v>
      </c>
      <c r="AB104" s="14" t="s">
        <v>260</v>
      </c>
      <c r="AC104" s="14" t="s">
        <v>985</v>
      </c>
      <c r="AD104" s="14" t="s">
        <v>228</v>
      </c>
      <c r="AE104" s="14" t="s">
        <v>206</v>
      </c>
      <c r="AF104" s="14" t="s">
        <v>227</v>
      </c>
      <c r="AG104" s="14">
        <v>2.5</v>
      </c>
      <c r="AH104" s="14" t="s">
        <v>149</v>
      </c>
      <c r="AI104" s="14" t="s">
        <v>149</v>
      </c>
      <c r="AJ104" s="14" t="s">
        <v>148</v>
      </c>
      <c r="AK104" s="14">
        <v>0</v>
      </c>
      <c r="AL104" s="14" t="s">
        <v>149</v>
      </c>
      <c r="AM104" s="14" t="s">
        <v>149</v>
      </c>
      <c r="AN104" s="14" t="s">
        <v>148</v>
      </c>
      <c r="AO104" s="14">
        <v>0</v>
      </c>
      <c r="AP104" s="14" t="s">
        <v>226</v>
      </c>
      <c r="AQ104" s="14" t="s">
        <v>206</v>
      </c>
      <c r="AR104" s="14" t="s">
        <v>273</v>
      </c>
      <c r="AS104" s="14">
        <v>1</v>
      </c>
      <c r="AT104" s="14" t="s">
        <v>149</v>
      </c>
      <c r="AU104" s="14" t="s">
        <v>149</v>
      </c>
      <c r="AV104" s="14" t="s">
        <v>148</v>
      </c>
      <c r="AW104" s="14">
        <v>0</v>
      </c>
    </row>
    <row r="105" spans="1:49" x14ac:dyDescent="0.25">
      <c r="A105" s="14">
        <v>6000000106</v>
      </c>
      <c r="B105" s="14" t="s">
        <v>984</v>
      </c>
      <c r="C105" s="14" t="s">
        <v>271</v>
      </c>
      <c r="D105" s="14" t="s">
        <v>160</v>
      </c>
      <c r="E105" s="16">
        <v>45638.482307361097</v>
      </c>
      <c r="F105" s="14">
        <v>2.5</v>
      </c>
      <c r="G105" s="14">
        <v>4.1700000000000001E-2</v>
      </c>
      <c r="H105" s="14">
        <v>0</v>
      </c>
      <c r="I105" s="14" t="s">
        <v>222</v>
      </c>
      <c r="J105" s="14">
        <v>2</v>
      </c>
      <c r="L105" s="14">
        <v>1.25</v>
      </c>
      <c r="M105" s="14">
        <v>1</v>
      </c>
      <c r="N105" s="14" t="s">
        <v>221</v>
      </c>
      <c r="O105" s="15">
        <v>40.200000000000003</v>
      </c>
      <c r="P105" s="14" t="s">
        <v>270</v>
      </c>
      <c r="Q105" s="15">
        <v>0.15</v>
      </c>
      <c r="R105" s="14" t="s">
        <v>383</v>
      </c>
      <c r="S105" s="14" t="s">
        <v>962</v>
      </c>
      <c r="T105" s="14" t="s">
        <v>961</v>
      </c>
      <c r="U105" s="14" t="s">
        <v>960</v>
      </c>
      <c r="V105" s="14" t="s">
        <v>959</v>
      </c>
      <c r="W105" s="14" t="s">
        <v>958</v>
      </c>
      <c r="X105" s="14" t="s">
        <v>957</v>
      </c>
      <c r="Y105" s="14" t="s">
        <v>956</v>
      </c>
      <c r="Z105" s="14" t="s">
        <v>922</v>
      </c>
      <c r="AA105" s="14" t="s">
        <v>938</v>
      </c>
      <c r="AB105" s="14" t="s">
        <v>260</v>
      </c>
      <c r="AC105" s="14" t="s">
        <v>983</v>
      </c>
      <c r="AD105" s="14" t="s">
        <v>228</v>
      </c>
      <c r="AE105" s="14" t="s">
        <v>206</v>
      </c>
      <c r="AF105" s="14" t="s">
        <v>227</v>
      </c>
      <c r="AG105" s="14">
        <v>2.5</v>
      </c>
      <c r="AH105" s="14" t="s">
        <v>149</v>
      </c>
      <c r="AI105" s="14" t="s">
        <v>149</v>
      </c>
      <c r="AJ105" s="14" t="s">
        <v>148</v>
      </c>
      <c r="AK105" s="14">
        <v>0</v>
      </c>
      <c r="AL105" s="14" t="s">
        <v>149</v>
      </c>
      <c r="AM105" s="14" t="s">
        <v>149</v>
      </c>
      <c r="AN105" s="14" t="s">
        <v>148</v>
      </c>
      <c r="AO105" s="14">
        <v>0</v>
      </c>
      <c r="AP105" s="14" t="s">
        <v>226</v>
      </c>
      <c r="AQ105" s="14" t="s">
        <v>206</v>
      </c>
      <c r="AR105" s="14" t="s">
        <v>273</v>
      </c>
      <c r="AS105" s="14">
        <v>1</v>
      </c>
      <c r="AT105" s="14" t="s">
        <v>149</v>
      </c>
      <c r="AU105" s="14" t="s">
        <v>149</v>
      </c>
      <c r="AV105" s="14" t="s">
        <v>148</v>
      </c>
      <c r="AW105" s="14">
        <v>0</v>
      </c>
    </row>
    <row r="106" spans="1:49" x14ac:dyDescent="0.25">
      <c r="A106" s="14">
        <v>6000000107</v>
      </c>
      <c r="B106" s="14" t="s">
        <v>982</v>
      </c>
      <c r="C106" s="14" t="s">
        <v>271</v>
      </c>
      <c r="D106" s="14" t="s">
        <v>160</v>
      </c>
      <c r="E106" s="16">
        <v>45638.482489374997</v>
      </c>
      <c r="F106" s="14">
        <v>2.63</v>
      </c>
      <c r="G106" s="14">
        <v>4.1700000000000001E-2</v>
      </c>
      <c r="H106" s="14">
        <v>0</v>
      </c>
      <c r="I106" s="14" t="s">
        <v>222</v>
      </c>
      <c r="J106" s="14">
        <v>2.1</v>
      </c>
      <c r="L106" s="14">
        <v>1.25</v>
      </c>
      <c r="M106" s="14">
        <v>1</v>
      </c>
      <c r="N106" s="14" t="s">
        <v>221</v>
      </c>
      <c r="O106" s="15">
        <v>39.200000000000003</v>
      </c>
      <c r="P106" s="14" t="s">
        <v>270</v>
      </c>
      <c r="Q106" s="15">
        <v>0.2</v>
      </c>
      <c r="R106" s="14" t="s">
        <v>383</v>
      </c>
      <c r="S106" s="14" t="s">
        <v>962</v>
      </c>
      <c r="T106" s="14" t="s">
        <v>961</v>
      </c>
      <c r="U106" s="14" t="s">
        <v>960</v>
      </c>
      <c r="V106" s="14" t="s">
        <v>966</v>
      </c>
      <c r="W106" s="14" t="s">
        <v>965</v>
      </c>
      <c r="X106" s="14" t="s">
        <v>957</v>
      </c>
      <c r="Y106" s="14" t="s">
        <v>278</v>
      </c>
      <c r="Z106" s="14" t="s">
        <v>922</v>
      </c>
      <c r="AA106" s="14" t="s">
        <v>938</v>
      </c>
      <c r="AB106" s="14" t="s">
        <v>260</v>
      </c>
      <c r="AC106" s="14" t="s">
        <v>981</v>
      </c>
      <c r="AD106" s="14" t="s">
        <v>228</v>
      </c>
      <c r="AE106" s="14" t="s">
        <v>206</v>
      </c>
      <c r="AF106" s="14" t="s">
        <v>227</v>
      </c>
      <c r="AG106" s="14">
        <v>2.5</v>
      </c>
      <c r="AH106" s="14" t="s">
        <v>149</v>
      </c>
      <c r="AI106" s="14" t="s">
        <v>149</v>
      </c>
      <c r="AJ106" s="14" t="s">
        <v>148</v>
      </c>
      <c r="AK106" s="14">
        <v>0</v>
      </c>
      <c r="AL106" s="14" t="s">
        <v>149</v>
      </c>
      <c r="AM106" s="14" t="s">
        <v>149</v>
      </c>
      <c r="AN106" s="14" t="s">
        <v>148</v>
      </c>
      <c r="AO106" s="14">
        <v>0</v>
      </c>
      <c r="AP106" s="14" t="s">
        <v>226</v>
      </c>
      <c r="AQ106" s="14" t="s">
        <v>206</v>
      </c>
      <c r="AR106" s="14" t="s">
        <v>273</v>
      </c>
      <c r="AS106" s="14">
        <v>1</v>
      </c>
      <c r="AT106" s="14" t="s">
        <v>149</v>
      </c>
      <c r="AU106" s="14" t="s">
        <v>149</v>
      </c>
      <c r="AV106" s="14" t="s">
        <v>148</v>
      </c>
      <c r="AW106" s="14">
        <v>0</v>
      </c>
    </row>
    <row r="107" spans="1:49" x14ac:dyDescent="0.25">
      <c r="A107" s="14">
        <v>6000000108</v>
      </c>
      <c r="B107" s="14" t="s">
        <v>980</v>
      </c>
      <c r="C107" s="14" t="s">
        <v>271</v>
      </c>
      <c r="D107" s="14" t="s">
        <v>160</v>
      </c>
      <c r="E107" s="16">
        <v>45638.482647430603</v>
      </c>
      <c r="F107" s="14">
        <v>2.75</v>
      </c>
      <c r="G107" s="14">
        <v>4.1700000000000001E-2</v>
      </c>
      <c r="H107" s="14">
        <v>0</v>
      </c>
      <c r="I107" s="14" t="s">
        <v>222</v>
      </c>
      <c r="J107" s="14">
        <v>2.2000000000000002</v>
      </c>
      <c r="L107" s="14">
        <v>1.25</v>
      </c>
      <c r="M107" s="14">
        <v>1</v>
      </c>
      <c r="N107" s="14" t="s">
        <v>221</v>
      </c>
      <c r="O107" s="15">
        <v>39.4</v>
      </c>
      <c r="P107" s="14" t="s">
        <v>270</v>
      </c>
      <c r="Q107" s="15">
        <v>0.15</v>
      </c>
      <c r="R107" s="14" t="s">
        <v>383</v>
      </c>
      <c r="S107" s="14" t="s">
        <v>962</v>
      </c>
      <c r="T107" s="14" t="s">
        <v>961</v>
      </c>
      <c r="U107" s="14" t="s">
        <v>960</v>
      </c>
      <c r="V107" s="14" t="s">
        <v>959</v>
      </c>
      <c r="W107" s="14" t="s">
        <v>958</v>
      </c>
      <c r="X107" s="14" t="s">
        <v>957</v>
      </c>
      <c r="Y107" s="14" t="s">
        <v>979</v>
      </c>
      <c r="Z107" s="14" t="s">
        <v>922</v>
      </c>
      <c r="AA107" s="14" t="s">
        <v>261</v>
      </c>
      <c r="AB107" s="14" t="s">
        <v>260</v>
      </c>
      <c r="AC107" s="14" t="s">
        <v>978</v>
      </c>
      <c r="AD107" s="14" t="s">
        <v>228</v>
      </c>
      <c r="AE107" s="14" t="s">
        <v>206</v>
      </c>
      <c r="AF107" s="14" t="s">
        <v>227</v>
      </c>
      <c r="AG107" s="14">
        <v>2.5</v>
      </c>
      <c r="AH107" s="14" t="s">
        <v>149</v>
      </c>
      <c r="AI107" s="14" t="s">
        <v>149</v>
      </c>
      <c r="AJ107" s="14" t="s">
        <v>148</v>
      </c>
      <c r="AK107" s="14">
        <v>0</v>
      </c>
      <c r="AL107" s="14" t="s">
        <v>149</v>
      </c>
      <c r="AM107" s="14" t="s">
        <v>149</v>
      </c>
      <c r="AN107" s="14" t="s">
        <v>148</v>
      </c>
      <c r="AO107" s="14">
        <v>0</v>
      </c>
      <c r="AP107" s="14" t="s">
        <v>226</v>
      </c>
      <c r="AQ107" s="14" t="s">
        <v>206</v>
      </c>
      <c r="AR107" s="14" t="s">
        <v>273</v>
      </c>
      <c r="AS107" s="14">
        <v>1</v>
      </c>
      <c r="AT107" s="14" t="s">
        <v>149</v>
      </c>
      <c r="AU107" s="14" t="s">
        <v>149</v>
      </c>
      <c r="AV107" s="14" t="s">
        <v>148</v>
      </c>
      <c r="AW107" s="14">
        <v>0</v>
      </c>
    </row>
    <row r="108" spans="1:49" x14ac:dyDescent="0.25">
      <c r="A108" s="14">
        <v>6000000109</v>
      </c>
      <c r="B108" s="14" t="s">
        <v>977</v>
      </c>
      <c r="C108" s="14" t="s">
        <v>271</v>
      </c>
      <c r="D108" s="14" t="s">
        <v>160</v>
      </c>
      <c r="E108" s="16">
        <v>45638.481766319397</v>
      </c>
      <c r="F108" s="14">
        <v>2.13</v>
      </c>
      <c r="G108" s="14">
        <v>4.1700000000000001E-2</v>
      </c>
      <c r="H108" s="14">
        <v>0</v>
      </c>
      <c r="I108" s="14" t="s">
        <v>222</v>
      </c>
      <c r="J108" s="14">
        <v>1.7</v>
      </c>
      <c r="L108" s="14">
        <v>1.25</v>
      </c>
      <c r="M108" s="14">
        <v>1</v>
      </c>
      <c r="N108" s="14" t="s">
        <v>221</v>
      </c>
      <c r="O108" s="15">
        <v>35.299999999999997</v>
      </c>
      <c r="P108" s="14" t="s">
        <v>270</v>
      </c>
      <c r="Q108" s="15">
        <v>0.11</v>
      </c>
      <c r="R108" s="14" t="s">
        <v>383</v>
      </c>
      <c r="S108" s="14" t="s">
        <v>962</v>
      </c>
      <c r="T108" s="14" t="s">
        <v>961</v>
      </c>
      <c r="U108" s="14" t="s">
        <v>960</v>
      </c>
      <c r="V108" s="14" t="s">
        <v>966</v>
      </c>
      <c r="W108" s="14" t="s">
        <v>976</v>
      </c>
      <c r="X108" s="14" t="s">
        <v>957</v>
      </c>
      <c r="Y108" s="14" t="s">
        <v>278</v>
      </c>
      <c r="Z108" s="14" t="s">
        <v>922</v>
      </c>
      <c r="AA108" s="14" t="s">
        <v>938</v>
      </c>
      <c r="AB108" s="14" t="s">
        <v>260</v>
      </c>
      <c r="AC108" s="14" t="s">
        <v>975</v>
      </c>
      <c r="AD108" s="14" t="s">
        <v>228</v>
      </c>
      <c r="AE108" s="14" t="s">
        <v>206</v>
      </c>
      <c r="AF108" s="14" t="s">
        <v>227</v>
      </c>
      <c r="AG108" s="14">
        <v>2.5</v>
      </c>
      <c r="AH108" s="14" t="s">
        <v>149</v>
      </c>
      <c r="AI108" s="14" t="s">
        <v>149</v>
      </c>
      <c r="AJ108" s="14" t="s">
        <v>148</v>
      </c>
      <c r="AK108" s="14">
        <v>0</v>
      </c>
      <c r="AL108" s="14" t="s">
        <v>149</v>
      </c>
      <c r="AM108" s="14" t="s">
        <v>149</v>
      </c>
      <c r="AN108" s="14" t="s">
        <v>148</v>
      </c>
      <c r="AO108" s="14">
        <v>0</v>
      </c>
      <c r="AP108" s="14" t="s">
        <v>226</v>
      </c>
      <c r="AQ108" s="14" t="s">
        <v>206</v>
      </c>
      <c r="AR108" s="14" t="s">
        <v>273</v>
      </c>
      <c r="AS108" s="14">
        <v>1</v>
      </c>
      <c r="AT108" s="14" t="s">
        <v>149</v>
      </c>
      <c r="AU108" s="14" t="s">
        <v>149</v>
      </c>
      <c r="AV108" s="14" t="s">
        <v>148</v>
      </c>
      <c r="AW108" s="14">
        <v>0</v>
      </c>
    </row>
    <row r="109" spans="1:49" x14ac:dyDescent="0.25">
      <c r="A109" s="14">
        <v>6000000110</v>
      </c>
      <c r="B109" s="14" t="s">
        <v>974</v>
      </c>
      <c r="C109" s="14" t="s">
        <v>271</v>
      </c>
      <c r="D109" s="14" t="s">
        <v>160</v>
      </c>
      <c r="E109" s="16">
        <v>45638.481565474503</v>
      </c>
      <c r="F109" s="14">
        <v>2.25</v>
      </c>
      <c r="G109" s="14">
        <v>4.1700000000000001E-2</v>
      </c>
      <c r="H109" s="14">
        <v>0</v>
      </c>
      <c r="I109" s="14" t="s">
        <v>222</v>
      </c>
      <c r="J109" s="14">
        <v>1.8</v>
      </c>
      <c r="L109" s="14">
        <v>1.25</v>
      </c>
      <c r="M109" s="14">
        <v>1</v>
      </c>
      <c r="N109" s="14" t="s">
        <v>221</v>
      </c>
      <c r="O109" s="15">
        <v>35.5</v>
      </c>
      <c r="P109" s="14" t="s">
        <v>270</v>
      </c>
      <c r="Q109" s="15">
        <v>0.12</v>
      </c>
      <c r="R109" s="14" t="s">
        <v>383</v>
      </c>
      <c r="S109" s="14" t="s">
        <v>962</v>
      </c>
      <c r="T109" s="14" t="s">
        <v>961</v>
      </c>
      <c r="U109" s="14" t="s">
        <v>960</v>
      </c>
      <c r="V109" s="14" t="s">
        <v>959</v>
      </c>
      <c r="W109" s="14" t="s">
        <v>958</v>
      </c>
      <c r="X109" s="14" t="s">
        <v>957</v>
      </c>
      <c r="Y109" s="14" t="s">
        <v>956</v>
      </c>
      <c r="Z109" s="14" t="s">
        <v>922</v>
      </c>
      <c r="AA109" s="14" t="s">
        <v>261</v>
      </c>
      <c r="AB109" s="14" t="s">
        <v>260</v>
      </c>
      <c r="AC109" s="14" t="s">
        <v>973</v>
      </c>
      <c r="AD109" s="14" t="s">
        <v>228</v>
      </c>
      <c r="AE109" s="14" t="s">
        <v>206</v>
      </c>
      <c r="AF109" s="14" t="s">
        <v>227</v>
      </c>
      <c r="AG109" s="14">
        <v>2.5</v>
      </c>
      <c r="AH109" s="14" t="s">
        <v>149</v>
      </c>
      <c r="AI109" s="14" t="s">
        <v>149</v>
      </c>
      <c r="AJ109" s="14" t="s">
        <v>148</v>
      </c>
      <c r="AK109" s="14">
        <v>0</v>
      </c>
      <c r="AL109" s="14" t="s">
        <v>149</v>
      </c>
      <c r="AM109" s="14" t="s">
        <v>149</v>
      </c>
      <c r="AN109" s="14" t="s">
        <v>148</v>
      </c>
      <c r="AO109" s="14">
        <v>0</v>
      </c>
      <c r="AP109" s="14" t="s">
        <v>226</v>
      </c>
      <c r="AQ109" s="14" t="s">
        <v>206</v>
      </c>
      <c r="AR109" s="14" t="s">
        <v>273</v>
      </c>
      <c r="AS109" s="14">
        <v>1</v>
      </c>
      <c r="AT109" s="14" t="s">
        <v>149</v>
      </c>
      <c r="AU109" s="14" t="s">
        <v>149</v>
      </c>
      <c r="AV109" s="14" t="s">
        <v>148</v>
      </c>
      <c r="AW109" s="14">
        <v>0</v>
      </c>
    </row>
    <row r="110" spans="1:49" x14ac:dyDescent="0.25">
      <c r="A110" s="14">
        <v>6000000111</v>
      </c>
      <c r="B110" s="14" t="s">
        <v>972</v>
      </c>
      <c r="C110" s="14" t="s">
        <v>271</v>
      </c>
      <c r="D110" s="14" t="s">
        <v>160</v>
      </c>
      <c r="E110" s="16">
        <v>45638.480978009298</v>
      </c>
      <c r="F110" s="14">
        <v>2.38</v>
      </c>
      <c r="G110" s="14">
        <v>4.1700000000000001E-2</v>
      </c>
      <c r="H110" s="14">
        <v>0</v>
      </c>
      <c r="I110" s="14" t="s">
        <v>222</v>
      </c>
      <c r="J110" s="14">
        <v>1.9</v>
      </c>
      <c r="L110" s="14">
        <v>1.25</v>
      </c>
      <c r="M110" s="14">
        <v>1</v>
      </c>
      <c r="N110" s="14" t="s">
        <v>221</v>
      </c>
      <c r="O110" s="15">
        <v>31.9</v>
      </c>
      <c r="P110" s="14" t="s">
        <v>270</v>
      </c>
      <c r="Q110" s="15">
        <v>0.22</v>
      </c>
      <c r="R110" s="14" t="s">
        <v>383</v>
      </c>
      <c r="S110" s="14" t="s">
        <v>962</v>
      </c>
      <c r="T110" s="14" t="s">
        <v>961</v>
      </c>
      <c r="U110" s="14" t="s">
        <v>960</v>
      </c>
      <c r="V110" s="14" t="s">
        <v>966</v>
      </c>
      <c r="W110" s="14" t="s">
        <v>965</v>
      </c>
      <c r="X110" s="14" t="s">
        <v>957</v>
      </c>
      <c r="Y110" s="14" t="s">
        <v>956</v>
      </c>
      <c r="Z110" s="14" t="s">
        <v>922</v>
      </c>
      <c r="AA110" s="14" t="s">
        <v>943</v>
      </c>
      <c r="AB110" s="14" t="s">
        <v>260</v>
      </c>
      <c r="AC110" s="14" t="s">
        <v>971</v>
      </c>
      <c r="AD110" s="14" t="s">
        <v>228</v>
      </c>
      <c r="AE110" s="14" t="s">
        <v>206</v>
      </c>
      <c r="AF110" s="14" t="s">
        <v>227</v>
      </c>
      <c r="AG110" s="14">
        <v>2.5</v>
      </c>
      <c r="AH110" s="14" t="s">
        <v>149</v>
      </c>
      <c r="AI110" s="14" t="s">
        <v>149</v>
      </c>
      <c r="AJ110" s="14" t="s">
        <v>148</v>
      </c>
      <c r="AK110" s="14">
        <v>0</v>
      </c>
      <c r="AL110" s="14" t="s">
        <v>149</v>
      </c>
      <c r="AM110" s="14" t="s">
        <v>149</v>
      </c>
      <c r="AN110" s="14" t="s">
        <v>148</v>
      </c>
      <c r="AO110" s="14">
        <v>0</v>
      </c>
      <c r="AP110" s="14" t="s">
        <v>226</v>
      </c>
      <c r="AQ110" s="14" t="s">
        <v>206</v>
      </c>
      <c r="AR110" s="14" t="s">
        <v>273</v>
      </c>
      <c r="AS110" s="14">
        <v>1</v>
      </c>
      <c r="AT110" s="14" t="s">
        <v>149</v>
      </c>
      <c r="AU110" s="14" t="s">
        <v>149</v>
      </c>
      <c r="AV110" s="14" t="s">
        <v>148</v>
      </c>
      <c r="AW110" s="14">
        <v>0</v>
      </c>
    </row>
    <row r="111" spans="1:49" x14ac:dyDescent="0.25">
      <c r="A111" s="14">
        <v>6000000112</v>
      </c>
      <c r="B111" s="14" t="s">
        <v>970</v>
      </c>
      <c r="C111" s="14" t="s">
        <v>271</v>
      </c>
      <c r="D111" s="14" t="s">
        <v>160</v>
      </c>
      <c r="E111" s="16">
        <v>45638.480413738398</v>
      </c>
      <c r="F111" s="14">
        <v>3.13</v>
      </c>
      <c r="G111" s="14">
        <v>4.1700000000000001E-2</v>
      </c>
      <c r="H111" s="14">
        <v>0</v>
      </c>
      <c r="I111" s="14" t="s">
        <v>222</v>
      </c>
      <c r="J111" s="14">
        <v>2.5</v>
      </c>
      <c r="L111" s="14">
        <v>1.25</v>
      </c>
      <c r="M111" s="14">
        <v>1</v>
      </c>
      <c r="N111" s="14" t="s">
        <v>221</v>
      </c>
      <c r="O111" s="15">
        <v>32.4</v>
      </c>
      <c r="P111" s="14" t="s">
        <v>270</v>
      </c>
      <c r="Q111" s="15">
        <v>0.12</v>
      </c>
      <c r="R111" s="14" t="s">
        <v>383</v>
      </c>
      <c r="S111" s="14" t="s">
        <v>962</v>
      </c>
      <c r="T111" s="14" t="s">
        <v>961</v>
      </c>
      <c r="U111" s="14" t="s">
        <v>960</v>
      </c>
      <c r="V111" s="14" t="s">
        <v>959</v>
      </c>
      <c r="W111" s="14" t="s">
        <v>969</v>
      </c>
      <c r="X111" s="14" t="s">
        <v>957</v>
      </c>
      <c r="Y111" s="14" t="s">
        <v>956</v>
      </c>
      <c r="Z111" s="14" t="s">
        <v>922</v>
      </c>
      <c r="AA111" s="14" t="s">
        <v>261</v>
      </c>
      <c r="AB111" s="14" t="s">
        <v>260</v>
      </c>
      <c r="AC111" s="14" t="s">
        <v>968</v>
      </c>
      <c r="AD111" s="14" t="s">
        <v>228</v>
      </c>
      <c r="AE111" s="14" t="s">
        <v>206</v>
      </c>
      <c r="AF111" s="14" t="s">
        <v>227</v>
      </c>
      <c r="AG111" s="14">
        <v>2.5</v>
      </c>
      <c r="AH111" s="14" t="s">
        <v>149</v>
      </c>
      <c r="AI111" s="14" t="s">
        <v>149</v>
      </c>
      <c r="AJ111" s="14" t="s">
        <v>148</v>
      </c>
      <c r="AK111" s="14">
        <v>0</v>
      </c>
      <c r="AL111" s="14" t="s">
        <v>149</v>
      </c>
      <c r="AM111" s="14" t="s">
        <v>149</v>
      </c>
      <c r="AN111" s="14" t="s">
        <v>148</v>
      </c>
      <c r="AO111" s="14">
        <v>0</v>
      </c>
      <c r="AP111" s="14" t="s">
        <v>226</v>
      </c>
      <c r="AQ111" s="14" t="s">
        <v>206</v>
      </c>
      <c r="AR111" s="14" t="s">
        <v>273</v>
      </c>
      <c r="AS111" s="14">
        <v>1</v>
      </c>
      <c r="AT111" s="14" t="s">
        <v>149</v>
      </c>
      <c r="AU111" s="14" t="s">
        <v>149</v>
      </c>
      <c r="AV111" s="14" t="s">
        <v>148</v>
      </c>
      <c r="AW111" s="14">
        <v>0</v>
      </c>
    </row>
    <row r="112" spans="1:49" x14ac:dyDescent="0.25">
      <c r="A112" s="14">
        <v>6000000113</v>
      </c>
      <c r="B112" s="14" t="s">
        <v>967</v>
      </c>
      <c r="C112" s="14" t="s">
        <v>271</v>
      </c>
      <c r="D112" s="14" t="s">
        <v>160</v>
      </c>
      <c r="E112" s="16">
        <v>45638.479212233797</v>
      </c>
      <c r="F112" s="14">
        <v>2.5</v>
      </c>
      <c r="G112" s="14">
        <v>4.1700000000000001E-2</v>
      </c>
      <c r="H112" s="14">
        <v>0</v>
      </c>
      <c r="I112" s="14" t="s">
        <v>222</v>
      </c>
      <c r="J112" s="14">
        <v>2</v>
      </c>
      <c r="L112" s="14">
        <v>1.25</v>
      </c>
      <c r="M112" s="14">
        <v>1</v>
      </c>
      <c r="N112" s="14" t="s">
        <v>221</v>
      </c>
      <c r="O112" s="15">
        <v>34.700000000000003</v>
      </c>
      <c r="P112" s="14" t="s">
        <v>270</v>
      </c>
      <c r="Q112" s="15">
        <v>0.22</v>
      </c>
      <c r="R112" s="14" t="s">
        <v>383</v>
      </c>
      <c r="S112" s="14" t="s">
        <v>962</v>
      </c>
      <c r="T112" s="14" t="s">
        <v>961</v>
      </c>
      <c r="U112" s="14" t="s">
        <v>960</v>
      </c>
      <c r="V112" s="14" t="s">
        <v>966</v>
      </c>
      <c r="W112" s="14" t="s">
        <v>965</v>
      </c>
      <c r="X112" s="14" t="s">
        <v>957</v>
      </c>
      <c r="Y112" s="14" t="s">
        <v>956</v>
      </c>
      <c r="Z112" s="14" t="s">
        <v>922</v>
      </c>
      <c r="AA112" s="14" t="s">
        <v>938</v>
      </c>
      <c r="AB112" s="14" t="s">
        <v>260</v>
      </c>
      <c r="AC112" s="14" t="s">
        <v>964</v>
      </c>
      <c r="AD112" s="14" t="s">
        <v>228</v>
      </c>
      <c r="AE112" s="14" t="s">
        <v>206</v>
      </c>
      <c r="AF112" s="14" t="s">
        <v>227</v>
      </c>
      <c r="AG112" s="14">
        <v>2.5</v>
      </c>
      <c r="AH112" s="14" t="s">
        <v>149</v>
      </c>
      <c r="AI112" s="14" t="s">
        <v>149</v>
      </c>
      <c r="AJ112" s="14" t="s">
        <v>148</v>
      </c>
      <c r="AK112" s="14">
        <v>0</v>
      </c>
      <c r="AL112" s="14" t="s">
        <v>149</v>
      </c>
      <c r="AM112" s="14" t="s">
        <v>149</v>
      </c>
      <c r="AN112" s="14" t="s">
        <v>148</v>
      </c>
      <c r="AO112" s="14">
        <v>0</v>
      </c>
      <c r="AP112" s="14" t="s">
        <v>226</v>
      </c>
      <c r="AQ112" s="14" t="s">
        <v>206</v>
      </c>
      <c r="AR112" s="14" t="s">
        <v>273</v>
      </c>
      <c r="AS112" s="14">
        <v>1</v>
      </c>
      <c r="AT112" s="14" t="s">
        <v>149</v>
      </c>
      <c r="AU112" s="14" t="s">
        <v>149</v>
      </c>
      <c r="AV112" s="14" t="s">
        <v>148</v>
      </c>
      <c r="AW112" s="14">
        <v>0</v>
      </c>
    </row>
    <row r="113" spans="1:49" x14ac:dyDescent="0.25">
      <c r="A113" s="14">
        <v>6000000114</v>
      </c>
      <c r="B113" s="14" t="s">
        <v>963</v>
      </c>
      <c r="C113" s="14" t="s">
        <v>271</v>
      </c>
      <c r="D113" s="14" t="s">
        <v>160</v>
      </c>
      <c r="E113" s="16">
        <v>45638.479924918996</v>
      </c>
      <c r="F113" s="14">
        <v>2.75</v>
      </c>
      <c r="G113" s="14">
        <v>4.1700000000000001E-2</v>
      </c>
      <c r="H113" s="14">
        <v>0</v>
      </c>
      <c r="I113" s="14" t="s">
        <v>222</v>
      </c>
      <c r="J113" s="14">
        <v>2.2000000000000002</v>
      </c>
      <c r="L113" s="14">
        <v>1.25</v>
      </c>
      <c r="M113" s="14">
        <v>1</v>
      </c>
      <c r="N113" s="14" t="s">
        <v>221</v>
      </c>
      <c r="O113" s="15">
        <v>36</v>
      </c>
      <c r="P113" s="14" t="s">
        <v>270</v>
      </c>
      <c r="Q113" s="15">
        <v>0.12</v>
      </c>
      <c r="R113" s="14" t="s">
        <v>383</v>
      </c>
      <c r="S113" s="14" t="s">
        <v>962</v>
      </c>
      <c r="T113" s="14" t="s">
        <v>961</v>
      </c>
      <c r="U113" s="14" t="s">
        <v>960</v>
      </c>
      <c r="V113" s="14" t="s">
        <v>959</v>
      </c>
      <c r="W113" s="14" t="s">
        <v>958</v>
      </c>
      <c r="X113" s="14" t="s">
        <v>957</v>
      </c>
      <c r="Y113" s="14" t="s">
        <v>956</v>
      </c>
      <c r="Z113" s="14" t="s">
        <v>922</v>
      </c>
      <c r="AA113" s="14" t="s">
        <v>938</v>
      </c>
      <c r="AB113" s="14" t="s">
        <v>260</v>
      </c>
      <c r="AC113" s="14" t="s">
        <v>955</v>
      </c>
      <c r="AD113" s="14" t="s">
        <v>228</v>
      </c>
      <c r="AE113" s="14" t="s">
        <v>206</v>
      </c>
      <c r="AF113" s="14" t="s">
        <v>227</v>
      </c>
      <c r="AG113" s="14">
        <v>2.5</v>
      </c>
      <c r="AH113" s="14" t="s">
        <v>149</v>
      </c>
      <c r="AI113" s="14" t="s">
        <v>149</v>
      </c>
      <c r="AJ113" s="14" t="s">
        <v>148</v>
      </c>
      <c r="AK113" s="14">
        <v>0</v>
      </c>
      <c r="AL113" s="14" t="s">
        <v>149</v>
      </c>
      <c r="AM113" s="14" t="s">
        <v>149</v>
      </c>
      <c r="AN113" s="14" t="s">
        <v>148</v>
      </c>
      <c r="AO113" s="14">
        <v>0</v>
      </c>
      <c r="AP113" s="14" t="s">
        <v>226</v>
      </c>
      <c r="AQ113" s="14" t="s">
        <v>206</v>
      </c>
      <c r="AR113" s="14" t="s">
        <v>273</v>
      </c>
      <c r="AS113" s="14">
        <v>1</v>
      </c>
      <c r="AT113" s="14" t="s">
        <v>149</v>
      </c>
      <c r="AU113" s="14" t="s">
        <v>149</v>
      </c>
      <c r="AV113" s="14" t="s">
        <v>148</v>
      </c>
      <c r="AW113" s="14">
        <v>0</v>
      </c>
    </row>
    <row r="114" spans="1:49" x14ac:dyDescent="0.25">
      <c r="A114" s="14">
        <v>6000000115</v>
      </c>
      <c r="B114" s="14" t="s">
        <v>954</v>
      </c>
      <c r="C114" s="14" t="s">
        <v>271</v>
      </c>
      <c r="D114" s="14" t="s">
        <v>160</v>
      </c>
      <c r="E114" s="16">
        <v>45639.537861446799</v>
      </c>
      <c r="F114" s="14">
        <v>3.49</v>
      </c>
      <c r="G114" s="14">
        <v>4.1700000000000001E-2</v>
      </c>
      <c r="H114" s="14">
        <v>0</v>
      </c>
      <c r="I114" s="14" t="s">
        <v>222</v>
      </c>
      <c r="J114" s="14">
        <v>2.79</v>
      </c>
      <c r="L114" s="14">
        <v>1.25</v>
      </c>
      <c r="M114" s="14">
        <v>1</v>
      </c>
      <c r="N114" s="14" t="s">
        <v>221</v>
      </c>
      <c r="O114" s="15">
        <v>29.4</v>
      </c>
      <c r="P114" s="14" t="s">
        <v>270</v>
      </c>
      <c r="Q114" s="15">
        <v>0</v>
      </c>
      <c r="R114" s="14" t="s">
        <v>383</v>
      </c>
      <c r="S114" s="14" t="s">
        <v>575</v>
      </c>
      <c r="T114" s="14" t="s">
        <v>574</v>
      </c>
      <c r="U114" s="14" t="s">
        <v>573</v>
      </c>
      <c r="V114" s="14" t="s">
        <v>953</v>
      </c>
      <c r="W114" s="14" t="s">
        <v>924</v>
      </c>
      <c r="X114" s="14" t="s">
        <v>923</v>
      </c>
      <c r="Y114" s="14" t="s">
        <v>278</v>
      </c>
      <c r="Z114" s="14" t="s">
        <v>922</v>
      </c>
      <c r="AA114" s="14" t="s">
        <v>261</v>
      </c>
      <c r="AB114" s="14" t="s">
        <v>260</v>
      </c>
      <c r="AC114" s="14" t="s">
        <v>952</v>
      </c>
      <c r="AD114" s="14" t="s">
        <v>228</v>
      </c>
      <c r="AE114" s="14" t="s">
        <v>206</v>
      </c>
      <c r="AF114" s="14" t="s">
        <v>227</v>
      </c>
      <c r="AG114" s="14">
        <v>2.5</v>
      </c>
      <c r="AH114" s="14" t="s">
        <v>149</v>
      </c>
      <c r="AI114" s="14" t="s">
        <v>149</v>
      </c>
      <c r="AJ114" s="14" t="s">
        <v>148</v>
      </c>
      <c r="AK114" s="14">
        <v>0</v>
      </c>
      <c r="AL114" s="14" t="s">
        <v>149</v>
      </c>
      <c r="AM114" s="14" t="s">
        <v>149</v>
      </c>
      <c r="AN114" s="14" t="s">
        <v>148</v>
      </c>
      <c r="AO114" s="14">
        <v>0</v>
      </c>
      <c r="AP114" s="14" t="s">
        <v>226</v>
      </c>
      <c r="AQ114" s="14" t="s">
        <v>206</v>
      </c>
      <c r="AR114" s="14" t="s">
        <v>273</v>
      </c>
      <c r="AS114" s="14">
        <v>1</v>
      </c>
      <c r="AT114" s="14" t="s">
        <v>149</v>
      </c>
      <c r="AU114" s="14" t="s">
        <v>149</v>
      </c>
      <c r="AV114" s="14" t="s">
        <v>148</v>
      </c>
      <c r="AW114" s="14">
        <v>0</v>
      </c>
    </row>
    <row r="115" spans="1:49" x14ac:dyDescent="0.25">
      <c r="A115" s="14">
        <v>6000000116</v>
      </c>
      <c r="B115" s="14" t="s">
        <v>951</v>
      </c>
      <c r="C115" s="14" t="s">
        <v>271</v>
      </c>
      <c r="D115" s="14" t="s">
        <v>160</v>
      </c>
      <c r="E115" s="16">
        <v>45639.538835497697</v>
      </c>
      <c r="F115" s="14">
        <v>5.69</v>
      </c>
      <c r="G115" s="14">
        <v>4.1700000000000001E-2</v>
      </c>
      <c r="H115" s="14">
        <v>0</v>
      </c>
      <c r="I115" s="14" t="s">
        <v>222</v>
      </c>
      <c r="J115" s="14">
        <v>4.55</v>
      </c>
      <c r="L115" s="14">
        <v>1.25</v>
      </c>
      <c r="M115" s="14">
        <v>1</v>
      </c>
      <c r="N115" s="14" t="s">
        <v>221</v>
      </c>
      <c r="O115" s="15">
        <v>32.9</v>
      </c>
      <c r="P115" s="14" t="s">
        <v>270</v>
      </c>
      <c r="Q115" s="15">
        <v>0</v>
      </c>
      <c r="R115" s="14" t="s">
        <v>383</v>
      </c>
      <c r="S115" s="14" t="s">
        <v>575</v>
      </c>
      <c r="T115" s="14" t="s">
        <v>574</v>
      </c>
      <c r="U115" s="14" t="s">
        <v>573</v>
      </c>
      <c r="V115" s="14" t="s">
        <v>950</v>
      </c>
      <c r="W115" s="14" t="s">
        <v>924</v>
      </c>
      <c r="X115" s="14" t="s">
        <v>923</v>
      </c>
      <c r="Y115" s="14" t="s">
        <v>949</v>
      </c>
      <c r="Z115" s="14" t="s">
        <v>922</v>
      </c>
      <c r="AA115" s="14" t="s">
        <v>261</v>
      </c>
      <c r="AB115" s="14" t="s">
        <v>260</v>
      </c>
      <c r="AC115" s="14" t="s">
        <v>948</v>
      </c>
      <c r="AD115" s="14" t="s">
        <v>228</v>
      </c>
      <c r="AE115" s="14" t="s">
        <v>206</v>
      </c>
      <c r="AF115" s="14" t="s">
        <v>227</v>
      </c>
      <c r="AG115" s="14">
        <v>2.5</v>
      </c>
      <c r="AH115" s="14" t="s">
        <v>149</v>
      </c>
      <c r="AI115" s="14" t="s">
        <v>149</v>
      </c>
      <c r="AJ115" s="14" t="s">
        <v>148</v>
      </c>
      <c r="AK115" s="14">
        <v>0</v>
      </c>
      <c r="AL115" s="14" t="s">
        <v>149</v>
      </c>
      <c r="AM115" s="14" t="s">
        <v>149</v>
      </c>
      <c r="AN115" s="14" t="s">
        <v>148</v>
      </c>
      <c r="AO115" s="14">
        <v>0</v>
      </c>
      <c r="AP115" s="14" t="s">
        <v>226</v>
      </c>
      <c r="AQ115" s="14" t="s">
        <v>206</v>
      </c>
      <c r="AR115" s="14" t="s">
        <v>273</v>
      </c>
      <c r="AS115" s="14">
        <v>1</v>
      </c>
      <c r="AT115" s="14" t="s">
        <v>149</v>
      </c>
      <c r="AU115" s="14" t="s">
        <v>149</v>
      </c>
      <c r="AV115" s="14" t="s">
        <v>148</v>
      </c>
      <c r="AW115" s="14">
        <v>0</v>
      </c>
    </row>
    <row r="116" spans="1:49" x14ac:dyDescent="0.25">
      <c r="A116" s="14">
        <v>6000000117</v>
      </c>
      <c r="B116" s="14" t="s">
        <v>947</v>
      </c>
      <c r="C116" s="14" t="s">
        <v>271</v>
      </c>
      <c r="D116" s="14" t="s">
        <v>160</v>
      </c>
      <c r="E116" s="16">
        <v>45639.539431539401</v>
      </c>
      <c r="F116" s="14">
        <v>3.23</v>
      </c>
      <c r="G116" s="14">
        <v>4.1700000000000001E-2</v>
      </c>
      <c r="H116" s="14">
        <v>0</v>
      </c>
      <c r="I116" s="14" t="s">
        <v>222</v>
      </c>
      <c r="J116" s="14">
        <v>2.58</v>
      </c>
      <c r="L116" s="14">
        <v>1.25</v>
      </c>
      <c r="M116" s="14">
        <v>1</v>
      </c>
      <c r="N116" s="14" t="s">
        <v>221</v>
      </c>
      <c r="O116" s="15">
        <v>46.7</v>
      </c>
      <c r="P116" s="14" t="s">
        <v>270</v>
      </c>
      <c r="Q116" s="15">
        <v>0</v>
      </c>
      <c r="R116" s="14" t="s">
        <v>383</v>
      </c>
      <c r="S116" s="14" t="s">
        <v>927</v>
      </c>
      <c r="T116" s="14" t="s">
        <v>926</v>
      </c>
      <c r="U116" s="14" t="s">
        <v>946</v>
      </c>
      <c r="V116" s="14" t="s">
        <v>945</v>
      </c>
      <c r="W116" s="14" t="s">
        <v>924</v>
      </c>
      <c r="X116" s="14" t="s">
        <v>923</v>
      </c>
      <c r="Y116" s="14" t="s">
        <v>278</v>
      </c>
      <c r="Z116" s="14" t="s">
        <v>944</v>
      </c>
      <c r="AA116" s="14" t="s">
        <v>943</v>
      </c>
      <c r="AB116" s="14" t="s">
        <v>942</v>
      </c>
      <c r="AC116" s="14" t="s">
        <v>941</v>
      </c>
      <c r="AD116" s="14" t="s">
        <v>228</v>
      </c>
      <c r="AE116" s="14" t="s">
        <v>206</v>
      </c>
      <c r="AF116" s="14" t="s">
        <v>227</v>
      </c>
      <c r="AG116" s="14">
        <v>2.5</v>
      </c>
      <c r="AH116" s="14" t="s">
        <v>149</v>
      </c>
      <c r="AI116" s="14" t="s">
        <v>149</v>
      </c>
      <c r="AJ116" s="14" t="s">
        <v>148</v>
      </c>
      <c r="AK116" s="14">
        <v>0</v>
      </c>
      <c r="AL116" s="14" t="s">
        <v>149</v>
      </c>
      <c r="AM116" s="14" t="s">
        <v>149</v>
      </c>
      <c r="AN116" s="14" t="s">
        <v>148</v>
      </c>
      <c r="AO116" s="14">
        <v>0</v>
      </c>
      <c r="AP116" s="14" t="s">
        <v>226</v>
      </c>
      <c r="AQ116" s="14" t="s">
        <v>206</v>
      </c>
      <c r="AR116" s="14" t="s">
        <v>273</v>
      </c>
      <c r="AS116" s="14">
        <v>1</v>
      </c>
      <c r="AT116" s="14" t="s">
        <v>149</v>
      </c>
      <c r="AU116" s="14" t="s">
        <v>149</v>
      </c>
      <c r="AV116" s="14" t="s">
        <v>148</v>
      </c>
      <c r="AW116" s="14">
        <v>0</v>
      </c>
    </row>
    <row r="117" spans="1:49" x14ac:dyDescent="0.25">
      <c r="A117" s="14">
        <v>6000000118</v>
      </c>
      <c r="B117" s="14" t="s">
        <v>940</v>
      </c>
      <c r="C117" s="14" t="s">
        <v>271</v>
      </c>
      <c r="D117" s="14" t="s">
        <v>160</v>
      </c>
      <c r="E117" s="16">
        <v>45639.540375358803</v>
      </c>
      <c r="F117" s="14">
        <v>1.88</v>
      </c>
      <c r="G117" s="14">
        <v>4.1700000000000001E-2</v>
      </c>
      <c r="H117" s="14">
        <v>0</v>
      </c>
      <c r="I117" s="14" t="s">
        <v>222</v>
      </c>
      <c r="J117" s="14">
        <v>1.5</v>
      </c>
      <c r="L117" s="14">
        <v>1.25</v>
      </c>
      <c r="M117" s="14">
        <v>1</v>
      </c>
      <c r="N117" s="14" t="s">
        <v>221</v>
      </c>
      <c r="O117" s="15">
        <v>27.7</v>
      </c>
      <c r="P117" s="14" t="s">
        <v>270</v>
      </c>
      <c r="Q117" s="15">
        <v>0.39</v>
      </c>
      <c r="R117" s="14" t="s">
        <v>383</v>
      </c>
      <c r="S117" s="14" t="s">
        <v>575</v>
      </c>
      <c r="T117" s="14" t="s">
        <v>574</v>
      </c>
      <c r="U117" s="14" t="s">
        <v>573</v>
      </c>
      <c r="V117" s="14" t="s">
        <v>939</v>
      </c>
      <c r="W117" s="14" t="s">
        <v>924</v>
      </c>
      <c r="X117" s="14" t="s">
        <v>923</v>
      </c>
      <c r="Y117" s="14" t="s">
        <v>278</v>
      </c>
      <c r="Z117" s="14" t="s">
        <v>922</v>
      </c>
      <c r="AA117" s="14" t="s">
        <v>938</v>
      </c>
      <c r="AB117" s="14" t="s">
        <v>260</v>
      </c>
      <c r="AC117" s="14" t="s">
        <v>937</v>
      </c>
      <c r="AD117" s="14" t="s">
        <v>228</v>
      </c>
      <c r="AE117" s="14" t="s">
        <v>206</v>
      </c>
      <c r="AF117" s="14" t="s">
        <v>227</v>
      </c>
      <c r="AG117" s="14">
        <v>2.5</v>
      </c>
      <c r="AH117" s="14" t="s">
        <v>149</v>
      </c>
      <c r="AI117" s="14" t="s">
        <v>149</v>
      </c>
      <c r="AJ117" s="14" t="s">
        <v>148</v>
      </c>
      <c r="AK117" s="14">
        <v>0</v>
      </c>
      <c r="AL117" s="14" t="s">
        <v>149</v>
      </c>
      <c r="AM117" s="14" t="s">
        <v>149</v>
      </c>
      <c r="AN117" s="14" t="s">
        <v>148</v>
      </c>
      <c r="AO117" s="14">
        <v>0</v>
      </c>
      <c r="AP117" s="14" t="s">
        <v>226</v>
      </c>
      <c r="AQ117" s="14" t="s">
        <v>206</v>
      </c>
      <c r="AR117" s="14" t="s">
        <v>273</v>
      </c>
      <c r="AS117" s="14">
        <v>1</v>
      </c>
      <c r="AT117" s="14" t="s">
        <v>149</v>
      </c>
      <c r="AU117" s="14" t="s">
        <v>149</v>
      </c>
      <c r="AV117" s="14" t="s">
        <v>148</v>
      </c>
      <c r="AW117" s="14">
        <v>0</v>
      </c>
    </row>
    <row r="118" spans="1:49" x14ac:dyDescent="0.25">
      <c r="A118" s="14">
        <v>6000000119</v>
      </c>
      <c r="B118" s="14" t="s">
        <v>936</v>
      </c>
      <c r="C118" s="14" t="s">
        <v>271</v>
      </c>
      <c r="D118" s="14" t="s">
        <v>160</v>
      </c>
      <c r="E118" s="16">
        <v>45639.540741388897</v>
      </c>
      <c r="F118" s="14">
        <v>1.29</v>
      </c>
      <c r="G118" s="14">
        <v>4.1700000000000001E-2</v>
      </c>
      <c r="H118" s="14">
        <v>0</v>
      </c>
      <c r="I118" s="14" t="s">
        <v>222</v>
      </c>
      <c r="J118" s="14">
        <v>1.03</v>
      </c>
      <c r="L118" s="14">
        <v>1.25</v>
      </c>
      <c r="M118" s="14">
        <v>1</v>
      </c>
      <c r="N118" s="14" t="s">
        <v>221</v>
      </c>
      <c r="O118" s="15">
        <v>26.1</v>
      </c>
      <c r="P118" s="14" t="s">
        <v>270</v>
      </c>
      <c r="Q118" s="15">
        <v>0.42</v>
      </c>
      <c r="R118" s="14" t="s">
        <v>383</v>
      </c>
      <c r="S118" s="14" t="s">
        <v>935</v>
      </c>
      <c r="T118" s="14" t="s">
        <v>934</v>
      </c>
      <c r="U118" s="14" t="s">
        <v>573</v>
      </c>
      <c r="V118" s="14" t="s">
        <v>925</v>
      </c>
      <c r="W118" s="14" t="s">
        <v>924</v>
      </c>
      <c r="X118" s="14" t="s">
        <v>923</v>
      </c>
      <c r="Y118" s="14" t="s">
        <v>278</v>
      </c>
      <c r="Z118" s="14" t="s">
        <v>922</v>
      </c>
      <c r="AA118" s="14" t="s">
        <v>261</v>
      </c>
      <c r="AB118" s="14" t="s">
        <v>260</v>
      </c>
      <c r="AC118" s="14" t="s">
        <v>933</v>
      </c>
      <c r="AD118" s="14" t="s">
        <v>228</v>
      </c>
      <c r="AE118" s="14" t="s">
        <v>206</v>
      </c>
      <c r="AF118" s="14" t="s">
        <v>227</v>
      </c>
      <c r="AG118" s="14">
        <v>2.5</v>
      </c>
      <c r="AH118" s="14" t="s">
        <v>149</v>
      </c>
      <c r="AI118" s="14" t="s">
        <v>149</v>
      </c>
      <c r="AJ118" s="14" t="s">
        <v>148</v>
      </c>
      <c r="AK118" s="14">
        <v>0</v>
      </c>
      <c r="AL118" s="14" t="s">
        <v>149</v>
      </c>
      <c r="AM118" s="14" t="s">
        <v>149</v>
      </c>
      <c r="AN118" s="14" t="s">
        <v>148</v>
      </c>
      <c r="AO118" s="14">
        <v>0</v>
      </c>
      <c r="AP118" s="14" t="s">
        <v>226</v>
      </c>
      <c r="AQ118" s="14" t="s">
        <v>206</v>
      </c>
      <c r="AR118" s="14" t="s">
        <v>273</v>
      </c>
      <c r="AS118" s="14">
        <v>1</v>
      </c>
      <c r="AT118" s="14" t="s">
        <v>149</v>
      </c>
      <c r="AU118" s="14" t="s">
        <v>149</v>
      </c>
      <c r="AV118" s="14" t="s">
        <v>148</v>
      </c>
      <c r="AW118" s="14">
        <v>0</v>
      </c>
    </row>
    <row r="119" spans="1:49" x14ac:dyDescent="0.25">
      <c r="A119" s="14">
        <v>6000000120</v>
      </c>
      <c r="B119" s="14" t="s">
        <v>932</v>
      </c>
      <c r="C119" s="14" t="s">
        <v>271</v>
      </c>
      <c r="D119" s="14" t="s">
        <v>160</v>
      </c>
      <c r="E119" s="16">
        <v>45645.382617939802</v>
      </c>
      <c r="F119" s="14">
        <v>0.38800000000000001</v>
      </c>
      <c r="G119" s="14">
        <v>4.1700000000000001E-2</v>
      </c>
      <c r="H119" s="14">
        <v>0</v>
      </c>
      <c r="I119" s="14" t="s">
        <v>222</v>
      </c>
      <c r="J119" s="14">
        <v>0.31</v>
      </c>
      <c r="L119" s="14">
        <v>1.25</v>
      </c>
      <c r="M119" s="14">
        <v>1</v>
      </c>
      <c r="N119" s="14" t="s">
        <v>221</v>
      </c>
      <c r="O119" s="15">
        <v>27.1</v>
      </c>
      <c r="P119" s="14" t="s">
        <v>270</v>
      </c>
      <c r="Q119" s="15">
        <v>0.42</v>
      </c>
      <c r="R119" s="14" t="s">
        <v>383</v>
      </c>
      <c r="S119" s="14" t="s">
        <v>931</v>
      </c>
      <c r="T119" s="14" t="s">
        <v>930</v>
      </c>
      <c r="U119" s="14" t="s">
        <v>573</v>
      </c>
      <c r="V119" s="14" t="s">
        <v>925</v>
      </c>
      <c r="W119" s="14" t="s">
        <v>924</v>
      </c>
      <c r="X119" s="14" t="s">
        <v>923</v>
      </c>
      <c r="Y119" s="14" t="s">
        <v>278</v>
      </c>
      <c r="Z119" s="14" t="s">
        <v>922</v>
      </c>
      <c r="AA119" s="14" t="s">
        <v>261</v>
      </c>
      <c r="AB119" s="14" t="s">
        <v>260</v>
      </c>
      <c r="AC119" s="14" t="s">
        <v>929</v>
      </c>
      <c r="AD119" s="14" t="s">
        <v>228</v>
      </c>
      <c r="AE119" s="14" t="s">
        <v>206</v>
      </c>
      <c r="AF119" s="14" t="s">
        <v>227</v>
      </c>
      <c r="AG119" s="14">
        <v>2.5</v>
      </c>
      <c r="AH119" s="14" t="s">
        <v>149</v>
      </c>
      <c r="AI119" s="14" t="s">
        <v>149</v>
      </c>
      <c r="AJ119" s="14" t="s">
        <v>148</v>
      </c>
      <c r="AK119" s="14">
        <v>0</v>
      </c>
      <c r="AL119" s="14" t="s">
        <v>149</v>
      </c>
      <c r="AM119" s="14" t="s">
        <v>149</v>
      </c>
      <c r="AN119" s="14" t="s">
        <v>148</v>
      </c>
      <c r="AO119" s="14">
        <v>0</v>
      </c>
      <c r="AP119" s="14" t="s">
        <v>226</v>
      </c>
      <c r="AQ119" s="14" t="s">
        <v>206</v>
      </c>
      <c r="AR119" s="14" t="s">
        <v>273</v>
      </c>
      <c r="AS119" s="14">
        <v>1</v>
      </c>
      <c r="AT119" s="14" t="s">
        <v>149</v>
      </c>
      <c r="AU119" s="14" t="s">
        <v>149</v>
      </c>
      <c r="AV119" s="14" t="s">
        <v>148</v>
      </c>
      <c r="AW119" s="14">
        <v>0</v>
      </c>
    </row>
    <row r="120" spans="1:49" x14ac:dyDescent="0.25">
      <c r="A120" s="14">
        <v>6000000121</v>
      </c>
      <c r="B120" s="14" t="s">
        <v>928</v>
      </c>
      <c r="C120" s="14" t="s">
        <v>271</v>
      </c>
      <c r="D120" s="14" t="s">
        <v>160</v>
      </c>
      <c r="E120" s="16">
        <v>45645.383459594901</v>
      </c>
      <c r="F120" s="14">
        <v>0.22500000000000001</v>
      </c>
      <c r="G120" s="14">
        <v>4.1700000000000001E-2</v>
      </c>
      <c r="H120" s="14">
        <v>0</v>
      </c>
      <c r="I120" s="14" t="s">
        <v>222</v>
      </c>
      <c r="J120" s="14">
        <v>0.18</v>
      </c>
      <c r="L120" s="14">
        <v>1.25</v>
      </c>
      <c r="M120" s="14">
        <v>1</v>
      </c>
      <c r="N120" s="14" t="s">
        <v>221</v>
      </c>
      <c r="O120" s="15">
        <v>16.5</v>
      </c>
      <c r="P120" s="14" t="s">
        <v>270</v>
      </c>
      <c r="Q120" s="15">
        <v>0.44</v>
      </c>
      <c r="R120" s="14" t="s">
        <v>383</v>
      </c>
      <c r="S120" s="14" t="s">
        <v>927</v>
      </c>
      <c r="T120" s="14" t="s">
        <v>926</v>
      </c>
      <c r="U120" s="14" t="s">
        <v>573</v>
      </c>
      <c r="V120" s="14" t="s">
        <v>925</v>
      </c>
      <c r="W120" s="14" t="s">
        <v>924</v>
      </c>
      <c r="X120" s="14" t="s">
        <v>923</v>
      </c>
      <c r="Y120" s="14" t="s">
        <v>278</v>
      </c>
      <c r="Z120" s="14" t="s">
        <v>922</v>
      </c>
      <c r="AA120" s="14" t="s">
        <v>261</v>
      </c>
      <c r="AB120" s="14" t="s">
        <v>260</v>
      </c>
      <c r="AC120" s="14" t="s">
        <v>921</v>
      </c>
      <c r="AD120" s="14" t="s">
        <v>228</v>
      </c>
      <c r="AE120" s="14" t="s">
        <v>206</v>
      </c>
      <c r="AF120" s="14" t="s">
        <v>227</v>
      </c>
      <c r="AG120" s="14">
        <v>2.5</v>
      </c>
      <c r="AH120" s="14" t="s">
        <v>149</v>
      </c>
      <c r="AI120" s="14" t="s">
        <v>149</v>
      </c>
      <c r="AJ120" s="14" t="s">
        <v>148</v>
      </c>
      <c r="AK120" s="14">
        <v>0</v>
      </c>
      <c r="AL120" s="14" t="s">
        <v>149</v>
      </c>
      <c r="AM120" s="14" t="s">
        <v>149</v>
      </c>
      <c r="AN120" s="14" t="s">
        <v>148</v>
      </c>
      <c r="AO120" s="14">
        <v>0</v>
      </c>
      <c r="AP120" s="14" t="s">
        <v>226</v>
      </c>
      <c r="AQ120" s="14" t="s">
        <v>206</v>
      </c>
      <c r="AR120" s="14" t="s">
        <v>273</v>
      </c>
      <c r="AS120" s="14">
        <v>1</v>
      </c>
      <c r="AT120" s="14" t="s">
        <v>149</v>
      </c>
      <c r="AU120" s="14" t="s">
        <v>149</v>
      </c>
      <c r="AV120" s="14" t="s">
        <v>148</v>
      </c>
      <c r="AW120" s="14">
        <v>0</v>
      </c>
    </row>
    <row r="121" spans="1:49" x14ac:dyDescent="0.25">
      <c r="A121" s="14">
        <v>6000000122</v>
      </c>
      <c r="B121" s="14" t="s">
        <v>920</v>
      </c>
      <c r="C121" s="14" t="s">
        <v>271</v>
      </c>
      <c r="D121" s="14" t="s">
        <v>160</v>
      </c>
      <c r="E121" s="16">
        <v>45646.551375196803</v>
      </c>
      <c r="F121" s="14">
        <v>1.45</v>
      </c>
      <c r="G121" s="14">
        <v>3.4799999999999998E-2</v>
      </c>
      <c r="H121" s="14">
        <v>0.29699999999999999</v>
      </c>
      <c r="I121" s="14" t="s">
        <v>222</v>
      </c>
      <c r="J121" s="14">
        <v>1.1599999999999999</v>
      </c>
      <c r="L121" s="14">
        <v>1.25</v>
      </c>
      <c r="M121" s="14">
        <v>1.2</v>
      </c>
      <c r="N121" s="14" t="s">
        <v>221</v>
      </c>
      <c r="O121" s="15">
        <v>2500</v>
      </c>
      <c r="P121" s="14" t="s">
        <v>220</v>
      </c>
      <c r="Q121" s="15">
        <v>0</v>
      </c>
      <c r="R121" s="14" t="s">
        <v>634</v>
      </c>
      <c r="S121" s="14" t="s">
        <v>624</v>
      </c>
      <c r="T121" s="14" t="s">
        <v>623</v>
      </c>
      <c r="U121" s="14" t="s">
        <v>919</v>
      </c>
      <c r="V121" s="14" t="s">
        <v>918</v>
      </c>
      <c r="W121" s="14" t="s">
        <v>917</v>
      </c>
      <c r="X121" s="14" t="s">
        <v>916</v>
      </c>
      <c r="Y121" s="14" t="s">
        <v>629</v>
      </c>
      <c r="Z121" s="14" t="s">
        <v>617</v>
      </c>
      <c r="AA121" s="14" t="s">
        <v>616</v>
      </c>
      <c r="AB121" s="14" t="s">
        <v>915</v>
      </c>
      <c r="AC121" s="14" t="s">
        <v>615</v>
      </c>
      <c r="AD121" s="14" t="s">
        <v>149</v>
      </c>
      <c r="AE121" s="14" t="s">
        <v>149</v>
      </c>
      <c r="AF121" s="14" t="s">
        <v>148</v>
      </c>
      <c r="AG121" s="14">
        <v>0</v>
      </c>
      <c r="AH121" s="14" t="s">
        <v>149</v>
      </c>
      <c r="AI121" s="14" t="s">
        <v>149</v>
      </c>
      <c r="AJ121" s="14" t="s">
        <v>148</v>
      </c>
      <c r="AK121" s="14">
        <v>0</v>
      </c>
      <c r="AL121" s="14" t="s">
        <v>149</v>
      </c>
      <c r="AM121" s="14" t="s">
        <v>149</v>
      </c>
      <c r="AN121" s="14" t="s">
        <v>148</v>
      </c>
      <c r="AO121" s="14">
        <v>0</v>
      </c>
      <c r="AP121" s="14" t="s">
        <v>149</v>
      </c>
      <c r="AQ121" s="14" t="s">
        <v>149</v>
      </c>
      <c r="AR121" s="14" t="s">
        <v>148</v>
      </c>
      <c r="AS121" s="14">
        <v>0</v>
      </c>
      <c r="AT121" s="14" t="s">
        <v>149</v>
      </c>
      <c r="AU121" s="14" t="s">
        <v>149</v>
      </c>
      <c r="AV121" s="14" t="s">
        <v>148</v>
      </c>
      <c r="AW121" s="14">
        <v>0</v>
      </c>
    </row>
    <row r="122" spans="1:49" x14ac:dyDescent="0.25">
      <c r="A122" s="14">
        <v>6000000123</v>
      </c>
      <c r="B122" s="14" t="s">
        <v>914</v>
      </c>
      <c r="C122" s="14" t="s">
        <v>241</v>
      </c>
      <c r="D122" s="14" t="s">
        <v>160</v>
      </c>
      <c r="E122" s="16">
        <v>45639.543172338002</v>
      </c>
      <c r="F122" s="14">
        <v>1.6</v>
      </c>
      <c r="G122" s="14">
        <v>3.4799999999999998E-2</v>
      </c>
      <c r="H122" s="14">
        <v>0.114</v>
      </c>
      <c r="I122" s="14" t="s">
        <v>222</v>
      </c>
      <c r="J122" s="14">
        <v>1.28</v>
      </c>
      <c r="L122" s="14">
        <v>1.25</v>
      </c>
      <c r="M122" s="14">
        <v>1.07</v>
      </c>
      <c r="N122" s="14" t="s">
        <v>221</v>
      </c>
      <c r="O122" s="15">
        <v>29</v>
      </c>
      <c r="P122" s="14" t="s">
        <v>220</v>
      </c>
      <c r="Q122" s="15">
        <v>0</v>
      </c>
      <c r="R122" s="14" t="s">
        <v>257</v>
      </c>
      <c r="S122" s="14" t="s">
        <v>895</v>
      </c>
      <c r="T122" s="14" t="s">
        <v>894</v>
      </c>
      <c r="U122" s="14" t="s">
        <v>893</v>
      </c>
      <c r="V122" s="14" t="s">
        <v>904</v>
      </c>
      <c r="W122" s="14" t="s">
        <v>891</v>
      </c>
      <c r="X122" s="14" t="s">
        <v>890</v>
      </c>
      <c r="Y122" s="14" t="s">
        <v>233</v>
      </c>
      <c r="Z122" s="14" t="s">
        <v>903</v>
      </c>
      <c r="AA122" s="14" t="s">
        <v>849</v>
      </c>
      <c r="AB122" s="14" t="s">
        <v>291</v>
      </c>
      <c r="AC122" s="14" t="s">
        <v>913</v>
      </c>
      <c r="AD122" s="14" t="s">
        <v>228</v>
      </c>
      <c r="AE122" s="14" t="s">
        <v>206</v>
      </c>
      <c r="AF122" s="14" t="s">
        <v>227</v>
      </c>
      <c r="AG122" s="14">
        <v>2.5</v>
      </c>
      <c r="AH122" s="14" t="s">
        <v>149</v>
      </c>
      <c r="AI122" s="14" t="s">
        <v>149</v>
      </c>
      <c r="AJ122" s="14" t="s">
        <v>148</v>
      </c>
      <c r="AK122" s="14">
        <v>0</v>
      </c>
      <c r="AL122" s="14" t="s">
        <v>149</v>
      </c>
      <c r="AM122" s="14" t="s">
        <v>149</v>
      </c>
      <c r="AN122" s="14" t="s">
        <v>148</v>
      </c>
      <c r="AO122" s="14">
        <v>0</v>
      </c>
      <c r="AP122" s="14" t="s">
        <v>226</v>
      </c>
      <c r="AQ122" s="14" t="s">
        <v>206</v>
      </c>
      <c r="AR122" s="14" t="s">
        <v>515</v>
      </c>
      <c r="AS122" s="14">
        <v>1</v>
      </c>
      <c r="AT122" s="14" t="s">
        <v>149</v>
      </c>
      <c r="AU122" s="14" t="s">
        <v>149</v>
      </c>
      <c r="AV122" s="14" t="s">
        <v>148</v>
      </c>
      <c r="AW122" s="14">
        <v>0</v>
      </c>
    </row>
    <row r="123" spans="1:49" x14ac:dyDescent="0.25">
      <c r="A123" s="14">
        <v>6000000124</v>
      </c>
      <c r="B123" s="14" t="s">
        <v>912</v>
      </c>
      <c r="C123" s="14" t="s">
        <v>241</v>
      </c>
      <c r="D123" s="14" t="s">
        <v>160</v>
      </c>
      <c r="E123" s="16">
        <v>45639.543443645802</v>
      </c>
      <c r="F123" s="14">
        <v>1.61</v>
      </c>
      <c r="G123" s="14">
        <v>3.4799999999999998E-2</v>
      </c>
      <c r="H123" s="14">
        <v>0.115</v>
      </c>
      <c r="I123" s="14" t="s">
        <v>222</v>
      </c>
      <c r="J123" s="14">
        <v>1.29</v>
      </c>
      <c r="L123" s="14">
        <v>1.25</v>
      </c>
      <c r="M123" s="14">
        <v>1.07</v>
      </c>
      <c r="N123" s="14" t="s">
        <v>221</v>
      </c>
      <c r="O123" s="15">
        <v>70</v>
      </c>
      <c r="P123" s="14" t="s">
        <v>220</v>
      </c>
      <c r="Q123" s="15">
        <v>0</v>
      </c>
      <c r="R123" s="14" t="s">
        <v>257</v>
      </c>
      <c r="S123" s="14" t="s">
        <v>895</v>
      </c>
      <c r="T123" s="14" t="s">
        <v>894</v>
      </c>
      <c r="U123" s="14" t="s">
        <v>900</v>
      </c>
      <c r="V123" s="14" t="s">
        <v>904</v>
      </c>
      <c r="W123" s="14" t="s">
        <v>891</v>
      </c>
      <c r="X123" s="14" t="s">
        <v>890</v>
      </c>
      <c r="Y123" s="14" t="s">
        <v>889</v>
      </c>
      <c r="Z123" s="14" t="s">
        <v>888</v>
      </c>
      <c r="AA123" s="14" t="s">
        <v>849</v>
      </c>
      <c r="AB123" s="14" t="s">
        <v>291</v>
      </c>
      <c r="AC123" s="14" t="s">
        <v>911</v>
      </c>
      <c r="AD123" s="14" t="s">
        <v>228</v>
      </c>
      <c r="AE123" s="14" t="s">
        <v>206</v>
      </c>
      <c r="AF123" s="14" t="s">
        <v>227</v>
      </c>
      <c r="AG123" s="14">
        <v>2.5</v>
      </c>
      <c r="AH123" s="14" t="s">
        <v>149</v>
      </c>
      <c r="AI123" s="14" t="s">
        <v>149</v>
      </c>
      <c r="AJ123" s="14" t="s">
        <v>148</v>
      </c>
      <c r="AK123" s="14">
        <v>0</v>
      </c>
      <c r="AL123" s="14" t="s">
        <v>149</v>
      </c>
      <c r="AM123" s="14" t="s">
        <v>149</v>
      </c>
      <c r="AN123" s="14" t="s">
        <v>148</v>
      </c>
      <c r="AO123" s="14">
        <v>0</v>
      </c>
      <c r="AP123" s="14" t="s">
        <v>226</v>
      </c>
      <c r="AQ123" s="14" t="s">
        <v>206</v>
      </c>
      <c r="AR123" s="14" t="s">
        <v>515</v>
      </c>
      <c r="AS123" s="14">
        <v>1</v>
      </c>
      <c r="AT123" s="14" t="s">
        <v>149</v>
      </c>
      <c r="AU123" s="14" t="s">
        <v>149</v>
      </c>
      <c r="AV123" s="14" t="s">
        <v>148</v>
      </c>
      <c r="AW123" s="14">
        <v>0</v>
      </c>
    </row>
    <row r="124" spans="1:49" x14ac:dyDescent="0.25">
      <c r="A124" s="14">
        <v>6000000125</v>
      </c>
      <c r="B124" s="14" t="s">
        <v>910</v>
      </c>
      <c r="C124" s="14" t="s">
        <v>241</v>
      </c>
      <c r="D124" s="14" t="s">
        <v>160</v>
      </c>
      <c r="E124" s="16">
        <v>45639.543578530102</v>
      </c>
      <c r="F124" s="14">
        <v>1.61</v>
      </c>
      <c r="G124" s="14">
        <v>3.4799999999999998E-2</v>
      </c>
      <c r="H124" s="14">
        <v>0.115</v>
      </c>
      <c r="I124" s="14" t="s">
        <v>222</v>
      </c>
      <c r="J124" s="14">
        <v>1.29</v>
      </c>
      <c r="L124" s="14">
        <v>1.25</v>
      </c>
      <c r="M124" s="14">
        <v>1.07</v>
      </c>
      <c r="N124" s="14" t="s">
        <v>221</v>
      </c>
      <c r="O124" s="15">
        <v>80</v>
      </c>
      <c r="P124" s="14" t="s">
        <v>220</v>
      </c>
      <c r="Q124" s="15">
        <v>0</v>
      </c>
      <c r="R124" s="14" t="s">
        <v>257</v>
      </c>
      <c r="S124" s="14" t="s">
        <v>895</v>
      </c>
      <c r="T124" s="14" t="s">
        <v>894</v>
      </c>
      <c r="U124" s="14" t="s">
        <v>900</v>
      </c>
      <c r="V124" s="14" t="s">
        <v>904</v>
      </c>
      <c r="W124" s="14" t="s">
        <v>891</v>
      </c>
      <c r="X124" s="14" t="s">
        <v>890</v>
      </c>
      <c r="Y124" s="14" t="s">
        <v>889</v>
      </c>
      <c r="Z124" s="14" t="s">
        <v>888</v>
      </c>
      <c r="AA124" s="14" t="s">
        <v>849</v>
      </c>
      <c r="AB124" s="14" t="s">
        <v>291</v>
      </c>
      <c r="AC124" s="14" t="s">
        <v>909</v>
      </c>
      <c r="AD124" s="14" t="s">
        <v>228</v>
      </c>
      <c r="AE124" s="14" t="s">
        <v>206</v>
      </c>
      <c r="AF124" s="14" t="s">
        <v>227</v>
      </c>
      <c r="AG124" s="14">
        <v>2.5</v>
      </c>
      <c r="AH124" s="14" t="s">
        <v>149</v>
      </c>
      <c r="AI124" s="14" t="s">
        <v>149</v>
      </c>
      <c r="AJ124" s="14" t="s">
        <v>148</v>
      </c>
      <c r="AK124" s="14">
        <v>0</v>
      </c>
      <c r="AL124" s="14" t="s">
        <v>149</v>
      </c>
      <c r="AM124" s="14" t="s">
        <v>149</v>
      </c>
      <c r="AN124" s="14" t="s">
        <v>148</v>
      </c>
      <c r="AO124" s="14">
        <v>0</v>
      </c>
      <c r="AP124" s="14" t="s">
        <v>226</v>
      </c>
      <c r="AQ124" s="14" t="s">
        <v>206</v>
      </c>
      <c r="AR124" s="14" t="s">
        <v>515</v>
      </c>
      <c r="AS124" s="14">
        <v>1</v>
      </c>
      <c r="AT124" s="14" t="s">
        <v>149</v>
      </c>
      <c r="AU124" s="14" t="s">
        <v>149</v>
      </c>
      <c r="AV124" s="14" t="s">
        <v>148</v>
      </c>
      <c r="AW124" s="14">
        <v>0</v>
      </c>
    </row>
    <row r="125" spans="1:49" x14ac:dyDescent="0.25">
      <c r="A125" s="14">
        <v>6000000126</v>
      </c>
      <c r="B125" s="14" t="s">
        <v>908</v>
      </c>
      <c r="C125" s="14" t="s">
        <v>241</v>
      </c>
      <c r="D125" s="14" t="s">
        <v>160</v>
      </c>
      <c r="E125" s="16">
        <v>45639.544575474501</v>
      </c>
      <c r="F125" s="14">
        <v>1.6</v>
      </c>
      <c r="G125" s="14">
        <v>3.4799999999999998E-2</v>
      </c>
      <c r="H125" s="14">
        <v>0.114</v>
      </c>
      <c r="I125" s="14" t="s">
        <v>222</v>
      </c>
      <c r="J125" s="14">
        <v>1.28</v>
      </c>
      <c r="L125" s="14">
        <v>1.25</v>
      </c>
      <c r="M125" s="14">
        <v>1.07</v>
      </c>
      <c r="N125" s="14" t="s">
        <v>221</v>
      </c>
      <c r="O125" s="15">
        <v>140</v>
      </c>
      <c r="P125" s="14" t="s">
        <v>220</v>
      </c>
      <c r="Q125" s="15">
        <v>0</v>
      </c>
      <c r="R125" s="14" t="s">
        <v>257</v>
      </c>
      <c r="S125" s="14" t="s">
        <v>895</v>
      </c>
      <c r="T125" s="14" t="s">
        <v>894</v>
      </c>
      <c r="U125" s="14" t="s">
        <v>907</v>
      </c>
      <c r="V125" s="14" t="s">
        <v>904</v>
      </c>
      <c r="W125" s="14" t="s">
        <v>891</v>
      </c>
      <c r="X125" s="14" t="s">
        <v>890</v>
      </c>
      <c r="Y125" s="14" t="s">
        <v>889</v>
      </c>
      <c r="Z125" s="14" t="s">
        <v>888</v>
      </c>
      <c r="AA125" s="14" t="s">
        <v>231</v>
      </c>
      <c r="AB125" s="14" t="s">
        <v>291</v>
      </c>
      <c r="AC125" s="14" t="s">
        <v>906</v>
      </c>
      <c r="AD125" s="14" t="s">
        <v>207</v>
      </c>
      <c r="AE125" s="14" t="s">
        <v>206</v>
      </c>
      <c r="AF125" s="14" t="s">
        <v>227</v>
      </c>
      <c r="AG125" s="14">
        <v>2.5</v>
      </c>
      <c r="AH125" s="14" t="s">
        <v>149</v>
      </c>
      <c r="AI125" s="14" t="s">
        <v>149</v>
      </c>
      <c r="AJ125" s="14" t="s">
        <v>148</v>
      </c>
      <c r="AK125" s="14">
        <v>0</v>
      </c>
      <c r="AL125" s="14" t="s">
        <v>149</v>
      </c>
      <c r="AM125" s="14" t="s">
        <v>149</v>
      </c>
      <c r="AN125" s="14" t="s">
        <v>148</v>
      </c>
      <c r="AO125" s="14">
        <v>0</v>
      </c>
      <c r="AP125" s="14" t="s">
        <v>226</v>
      </c>
      <c r="AQ125" s="14" t="s">
        <v>206</v>
      </c>
      <c r="AR125" s="14" t="s">
        <v>515</v>
      </c>
      <c r="AS125" s="14">
        <v>1</v>
      </c>
      <c r="AT125" s="14" t="s">
        <v>149</v>
      </c>
      <c r="AU125" s="14" t="s">
        <v>149</v>
      </c>
      <c r="AV125" s="14" t="s">
        <v>148</v>
      </c>
      <c r="AW125" s="14">
        <v>0</v>
      </c>
    </row>
    <row r="126" spans="1:49" x14ac:dyDescent="0.25">
      <c r="A126" s="14">
        <v>6000000127</v>
      </c>
      <c r="B126" s="14" t="s">
        <v>905</v>
      </c>
      <c r="C126" s="14" t="s">
        <v>241</v>
      </c>
      <c r="D126" s="14" t="s">
        <v>160</v>
      </c>
      <c r="E126" s="16">
        <v>45639.544104108798</v>
      </c>
      <c r="F126" s="14">
        <v>1.6</v>
      </c>
      <c r="G126" s="14">
        <v>3.4799999999999998E-2</v>
      </c>
      <c r="H126" s="14">
        <v>0.114</v>
      </c>
      <c r="I126" s="14" t="s">
        <v>222</v>
      </c>
      <c r="J126" s="14">
        <v>1.28</v>
      </c>
      <c r="L126" s="14">
        <v>1.25</v>
      </c>
      <c r="M126" s="14">
        <v>1.07</v>
      </c>
      <c r="N126" s="14" t="s">
        <v>221</v>
      </c>
      <c r="O126" s="15">
        <v>180</v>
      </c>
      <c r="P126" s="14" t="s">
        <v>220</v>
      </c>
      <c r="Q126" s="15">
        <v>0</v>
      </c>
      <c r="R126" s="14" t="s">
        <v>257</v>
      </c>
      <c r="S126" s="14" t="s">
        <v>895</v>
      </c>
      <c r="T126" s="14" t="s">
        <v>894</v>
      </c>
      <c r="U126" s="14" t="s">
        <v>893</v>
      </c>
      <c r="V126" s="14" t="s">
        <v>904</v>
      </c>
      <c r="W126" s="14" t="s">
        <v>891</v>
      </c>
      <c r="X126" s="14" t="s">
        <v>890</v>
      </c>
      <c r="Y126" s="14" t="s">
        <v>889</v>
      </c>
      <c r="Z126" s="14" t="s">
        <v>903</v>
      </c>
      <c r="AA126" s="14" t="s">
        <v>849</v>
      </c>
      <c r="AB126" s="14" t="s">
        <v>291</v>
      </c>
      <c r="AC126" s="14" t="s">
        <v>902</v>
      </c>
      <c r="AD126" s="14" t="s">
        <v>228</v>
      </c>
      <c r="AE126" s="14" t="s">
        <v>206</v>
      </c>
      <c r="AF126" s="14" t="s">
        <v>227</v>
      </c>
      <c r="AG126" s="14">
        <v>2.5</v>
      </c>
      <c r="AH126" s="14" t="s">
        <v>149</v>
      </c>
      <c r="AI126" s="14" t="s">
        <v>149</v>
      </c>
      <c r="AJ126" s="14" t="s">
        <v>148</v>
      </c>
      <c r="AK126" s="14">
        <v>0</v>
      </c>
      <c r="AL126" s="14" t="s">
        <v>149</v>
      </c>
      <c r="AM126" s="14" t="s">
        <v>149</v>
      </c>
      <c r="AN126" s="14" t="s">
        <v>148</v>
      </c>
      <c r="AO126" s="14">
        <v>0</v>
      </c>
      <c r="AP126" s="14" t="s">
        <v>226</v>
      </c>
      <c r="AQ126" s="14" t="s">
        <v>206</v>
      </c>
      <c r="AR126" s="14" t="s">
        <v>515</v>
      </c>
      <c r="AS126" s="14">
        <v>1</v>
      </c>
      <c r="AT126" s="14" t="s">
        <v>149</v>
      </c>
      <c r="AU126" s="14" t="s">
        <v>149</v>
      </c>
      <c r="AV126" s="14" t="s">
        <v>148</v>
      </c>
      <c r="AW126" s="14">
        <v>0</v>
      </c>
    </row>
    <row r="127" spans="1:49" x14ac:dyDescent="0.25">
      <c r="A127" s="14">
        <v>6000000128</v>
      </c>
      <c r="B127" s="14" t="s">
        <v>901</v>
      </c>
      <c r="C127" s="14" t="s">
        <v>241</v>
      </c>
      <c r="D127" s="14" t="s">
        <v>160</v>
      </c>
      <c r="E127" s="16">
        <v>45639.544761898098</v>
      </c>
      <c r="F127" s="14">
        <v>1.6</v>
      </c>
      <c r="G127" s="14">
        <v>3.4799999999999998E-2</v>
      </c>
      <c r="H127" s="14">
        <v>1.6299999999999999E-2</v>
      </c>
      <c r="I127" s="14" t="s">
        <v>222</v>
      </c>
      <c r="J127" s="14">
        <v>1.28</v>
      </c>
      <c r="L127" s="14">
        <v>1.25</v>
      </c>
      <c r="M127" s="14">
        <v>1.01</v>
      </c>
      <c r="N127" s="14" t="s">
        <v>221</v>
      </c>
      <c r="O127" s="15">
        <v>28</v>
      </c>
      <c r="P127" s="14" t="s">
        <v>220</v>
      </c>
      <c r="Q127" s="15">
        <v>0</v>
      </c>
      <c r="R127" s="14" t="s">
        <v>257</v>
      </c>
      <c r="S127" s="14" t="s">
        <v>895</v>
      </c>
      <c r="T127" s="14" t="s">
        <v>894</v>
      </c>
      <c r="U127" s="14" t="s">
        <v>900</v>
      </c>
      <c r="V127" s="14" t="s">
        <v>892</v>
      </c>
      <c r="W127" s="14" t="s">
        <v>891</v>
      </c>
      <c r="X127" s="14" t="s">
        <v>890</v>
      </c>
      <c r="Y127" s="14" t="s">
        <v>889</v>
      </c>
      <c r="Z127" s="14" t="s">
        <v>888</v>
      </c>
      <c r="AA127" s="14" t="s">
        <v>231</v>
      </c>
      <c r="AB127" s="14" t="s">
        <v>291</v>
      </c>
      <c r="AC127" s="14" t="s">
        <v>899</v>
      </c>
      <c r="AD127" s="14" t="s">
        <v>228</v>
      </c>
      <c r="AE127" s="14" t="s">
        <v>206</v>
      </c>
      <c r="AF127" s="14" t="s">
        <v>227</v>
      </c>
      <c r="AG127" s="14">
        <v>2.5</v>
      </c>
      <c r="AH127" s="14" t="s">
        <v>149</v>
      </c>
      <c r="AI127" s="14" t="s">
        <v>149</v>
      </c>
      <c r="AJ127" s="14" t="s">
        <v>148</v>
      </c>
      <c r="AK127" s="14">
        <v>0</v>
      </c>
      <c r="AL127" s="14" t="s">
        <v>149</v>
      </c>
      <c r="AM127" s="14" t="s">
        <v>149</v>
      </c>
      <c r="AN127" s="14" t="s">
        <v>148</v>
      </c>
      <c r="AO127" s="14">
        <v>0</v>
      </c>
      <c r="AP127" s="14" t="s">
        <v>226</v>
      </c>
      <c r="AQ127" s="14" t="s">
        <v>206</v>
      </c>
      <c r="AR127" s="14" t="s">
        <v>515</v>
      </c>
      <c r="AS127" s="14">
        <v>1</v>
      </c>
      <c r="AT127" s="14" t="s">
        <v>149</v>
      </c>
      <c r="AU127" s="14" t="s">
        <v>149</v>
      </c>
      <c r="AV127" s="14" t="s">
        <v>148</v>
      </c>
      <c r="AW127" s="14">
        <v>0</v>
      </c>
    </row>
    <row r="128" spans="1:49" x14ac:dyDescent="0.25">
      <c r="A128" s="14">
        <v>6000000129</v>
      </c>
      <c r="B128" s="14" t="s">
        <v>898</v>
      </c>
      <c r="C128" s="14" t="s">
        <v>241</v>
      </c>
      <c r="D128" s="14" t="s">
        <v>160</v>
      </c>
      <c r="E128" s="16">
        <v>45639.544882349503</v>
      </c>
      <c r="F128" s="14">
        <v>1.6</v>
      </c>
      <c r="G128" s="14">
        <v>3.4799999999999998E-2</v>
      </c>
      <c r="H128" s="14">
        <v>1.6299999999999999E-2</v>
      </c>
      <c r="I128" s="14" t="s">
        <v>222</v>
      </c>
      <c r="J128" s="14">
        <v>1.28</v>
      </c>
      <c r="L128" s="14">
        <v>1.25</v>
      </c>
      <c r="M128" s="14">
        <v>1.01</v>
      </c>
      <c r="N128" s="14" t="s">
        <v>221</v>
      </c>
      <c r="O128" s="15">
        <v>65</v>
      </c>
      <c r="P128" s="14" t="s">
        <v>220</v>
      </c>
      <c r="Q128" s="15">
        <v>0</v>
      </c>
      <c r="R128" s="14" t="s">
        <v>257</v>
      </c>
      <c r="S128" s="14" t="s">
        <v>895</v>
      </c>
      <c r="T128" s="14" t="s">
        <v>894</v>
      </c>
      <c r="U128" s="14" t="s">
        <v>893</v>
      </c>
      <c r="V128" s="14" t="s">
        <v>892</v>
      </c>
      <c r="W128" s="14" t="s">
        <v>891</v>
      </c>
      <c r="X128" s="14" t="s">
        <v>890</v>
      </c>
      <c r="Y128" s="14" t="s">
        <v>795</v>
      </c>
      <c r="Z128" s="14" t="s">
        <v>888</v>
      </c>
      <c r="AA128" s="14" t="s">
        <v>231</v>
      </c>
      <c r="AB128" s="14" t="s">
        <v>291</v>
      </c>
      <c r="AC128" s="14" t="s">
        <v>897</v>
      </c>
      <c r="AD128" s="14" t="s">
        <v>228</v>
      </c>
      <c r="AE128" s="14" t="s">
        <v>206</v>
      </c>
      <c r="AF128" s="14" t="s">
        <v>227</v>
      </c>
      <c r="AG128" s="14">
        <v>2.5</v>
      </c>
      <c r="AH128" s="14" t="s">
        <v>149</v>
      </c>
      <c r="AI128" s="14" t="s">
        <v>149</v>
      </c>
      <c r="AJ128" s="14" t="s">
        <v>148</v>
      </c>
      <c r="AK128" s="14">
        <v>0</v>
      </c>
      <c r="AL128" s="14" t="s">
        <v>149</v>
      </c>
      <c r="AM128" s="14" t="s">
        <v>149</v>
      </c>
      <c r="AN128" s="14" t="s">
        <v>148</v>
      </c>
      <c r="AO128" s="14">
        <v>0</v>
      </c>
      <c r="AP128" s="14" t="s">
        <v>226</v>
      </c>
      <c r="AQ128" s="14" t="s">
        <v>206</v>
      </c>
      <c r="AR128" s="14" t="s">
        <v>515</v>
      </c>
      <c r="AS128" s="14">
        <v>1</v>
      </c>
      <c r="AT128" s="14" t="s">
        <v>149</v>
      </c>
      <c r="AU128" s="14" t="s">
        <v>149</v>
      </c>
      <c r="AV128" s="14" t="s">
        <v>148</v>
      </c>
      <c r="AW128" s="14">
        <v>0</v>
      </c>
    </row>
    <row r="129" spans="1:49" x14ac:dyDescent="0.25">
      <c r="A129" s="14">
        <v>6000000130</v>
      </c>
      <c r="B129" s="14" t="s">
        <v>896</v>
      </c>
      <c r="C129" s="14" t="s">
        <v>241</v>
      </c>
      <c r="D129" s="14" t="s">
        <v>160</v>
      </c>
      <c r="E129" s="16">
        <v>45639.545018669</v>
      </c>
      <c r="F129" s="14">
        <v>1.6</v>
      </c>
      <c r="G129" s="14">
        <v>3.4799999999999998E-2</v>
      </c>
      <c r="H129" s="14">
        <v>1.6299999999999999E-2</v>
      </c>
      <c r="I129" s="14" t="s">
        <v>222</v>
      </c>
      <c r="J129" s="14">
        <v>1.28</v>
      </c>
      <c r="L129" s="14">
        <v>1.25</v>
      </c>
      <c r="M129" s="14">
        <v>1.01</v>
      </c>
      <c r="N129" s="14" t="s">
        <v>221</v>
      </c>
      <c r="O129" s="15">
        <v>65</v>
      </c>
      <c r="P129" s="14" t="s">
        <v>220</v>
      </c>
      <c r="Q129" s="15">
        <v>0</v>
      </c>
      <c r="R129" s="14" t="s">
        <v>257</v>
      </c>
      <c r="S129" s="14" t="s">
        <v>895</v>
      </c>
      <c r="T129" s="14" t="s">
        <v>894</v>
      </c>
      <c r="U129" s="14" t="s">
        <v>893</v>
      </c>
      <c r="V129" s="14" t="s">
        <v>892</v>
      </c>
      <c r="W129" s="14" t="s">
        <v>891</v>
      </c>
      <c r="X129" s="14" t="s">
        <v>890</v>
      </c>
      <c r="Y129" s="14" t="s">
        <v>889</v>
      </c>
      <c r="Z129" s="14" t="s">
        <v>888</v>
      </c>
      <c r="AA129" s="14" t="s">
        <v>231</v>
      </c>
      <c r="AB129" s="14" t="s">
        <v>291</v>
      </c>
      <c r="AC129" s="14" t="s">
        <v>887</v>
      </c>
      <c r="AD129" s="14" t="s">
        <v>228</v>
      </c>
      <c r="AE129" s="14" t="s">
        <v>206</v>
      </c>
      <c r="AF129" s="14" t="s">
        <v>227</v>
      </c>
      <c r="AG129" s="14">
        <v>2.5</v>
      </c>
      <c r="AH129" s="14" t="s">
        <v>149</v>
      </c>
      <c r="AI129" s="14" t="s">
        <v>149</v>
      </c>
      <c r="AJ129" s="14" t="s">
        <v>148</v>
      </c>
      <c r="AK129" s="14">
        <v>0</v>
      </c>
      <c r="AL129" s="14" t="s">
        <v>149</v>
      </c>
      <c r="AM129" s="14" t="s">
        <v>149</v>
      </c>
      <c r="AN129" s="14" t="s">
        <v>148</v>
      </c>
      <c r="AO129" s="14">
        <v>0</v>
      </c>
      <c r="AP129" s="14" t="s">
        <v>226</v>
      </c>
      <c r="AQ129" s="14" t="s">
        <v>206</v>
      </c>
      <c r="AR129" s="14" t="s">
        <v>515</v>
      </c>
      <c r="AS129" s="14">
        <v>1</v>
      </c>
      <c r="AT129" s="14" t="s">
        <v>149</v>
      </c>
      <c r="AU129" s="14" t="s">
        <v>149</v>
      </c>
      <c r="AV129" s="14" t="s">
        <v>148</v>
      </c>
      <c r="AW129" s="14">
        <v>0</v>
      </c>
    </row>
    <row r="130" spans="1:49" x14ac:dyDescent="0.25">
      <c r="A130" s="14">
        <v>6000000131</v>
      </c>
      <c r="B130" s="14" t="s">
        <v>886</v>
      </c>
      <c r="C130" s="14" t="s">
        <v>241</v>
      </c>
      <c r="D130" s="14" t="s">
        <v>160</v>
      </c>
      <c r="E130" s="16">
        <v>45639.545160509297</v>
      </c>
      <c r="F130" s="14">
        <v>4</v>
      </c>
      <c r="G130" s="14">
        <v>3.4799999999999998E-2</v>
      </c>
      <c r="H130" s="14">
        <v>0.28199999999999997</v>
      </c>
      <c r="I130" s="14" t="s">
        <v>222</v>
      </c>
      <c r="J130" s="14">
        <v>3.2</v>
      </c>
      <c r="L130" s="14">
        <v>1.25</v>
      </c>
      <c r="M130" s="14">
        <v>1.07</v>
      </c>
      <c r="N130" s="14" t="s">
        <v>221</v>
      </c>
      <c r="O130" s="15"/>
      <c r="P130" s="14" t="s">
        <v>220</v>
      </c>
      <c r="Q130" s="15">
        <v>0</v>
      </c>
      <c r="R130" s="14" t="s">
        <v>392</v>
      </c>
      <c r="S130" s="14" t="s">
        <v>885</v>
      </c>
      <c r="T130" s="14" t="s">
        <v>884</v>
      </c>
      <c r="U130" s="14" t="s">
        <v>883</v>
      </c>
      <c r="V130" s="14" t="s">
        <v>882</v>
      </c>
      <c r="W130" s="14" t="s">
        <v>881</v>
      </c>
      <c r="X130" s="14" t="s">
        <v>880</v>
      </c>
      <c r="Y130" s="14" t="s">
        <v>669</v>
      </c>
      <c r="Z130" s="14" t="s">
        <v>879</v>
      </c>
      <c r="AA130" s="14" t="s">
        <v>231</v>
      </c>
      <c r="AB130" s="14" t="s">
        <v>291</v>
      </c>
      <c r="AC130" s="14" t="s">
        <v>870</v>
      </c>
      <c r="AD130" s="14" t="s">
        <v>228</v>
      </c>
      <c r="AE130" s="14" t="s">
        <v>206</v>
      </c>
      <c r="AF130" s="14" t="s">
        <v>227</v>
      </c>
      <c r="AG130" s="14">
        <v>2.5</v>
      </c>
      <c r="AH130" s="14" t="s">
        <v>149</v>
      </c>
      <c r="AI130" s="14" t="s">
        <v>149</v>
      </c>
      <c r="AJ130" s="14" t="s">
        <v>148</v>
      </c>
      <c r="AK130" s="14">
        <v>0</v>
      </c>
      <c r="AL130" s="14" t="s">
        <v>149</v>
      </c>
      <c r="AM130" s="14" t="s">
        <v>149</v>
      </c>
      <c r="AN130" s="14" t="s">
        <v>148</v>
      </c>
      <c r="AO130" s="14">
        <v>0</v>
      </c>
      <c r="AP130" s="14" t="s">
        <v>226</v>
      </c>
      <c r="AQ130" s="14" t="s">
        <v>206</v>
      </c>
      <c r="AR130" s="14" t="s">
        <v>515</v>
      </c>
      <c r="AS130" s="14">
        <v>1</v>
      </c>
      <c r="AT130" s="14" t="s">
        <v>149</v>
      </c>
      <c r="AU130" s="14" t="s">
        <v>149</v>
      </c>
      <c r="AV130" s="14" t="s">
        <v>148</v>
      </c>
      <c r="AW130" s="14">
        <v>0</v>
      </c>
    </row>
    <row r="131" spans="1:49" x14ac:dyDescent="0.25">
      <c r="A131" s="14">
        <v>6000000132</v>
      </c>
      <c r="B131" s="14" t="s">
        <v>878</v>
      </c>
      <c r="C131" s="14" t="s">
        <v>241</v>
      </c>
      <c r="D131" s="14" t="s">
        <v>160</v>
      </c>
      <c r="E131" s="16">
        <v>45639.5452728241</v>
      </c>
      <c r="F131" s="14">
        <v>4.5</v>
      </c>
      <c r="G131" s="14">
        <v>3.4799999999999998E-2</v>
      </c>
      <c r="H131" s="14">
        <v>0.45300000000000001</v>
      </c>
      <c r="I131" s="14" t="s">
        <v>222</v>
      </c>
      <c r="J131" s="14">
        <v>3.6</v>
      </c>
      <c r="L131" s="14">
        <v>1.25</v>
      </c>
      <c r="M131" s="14">
        <v>1.1000000000000001</v>
      </c>
      <c r="N131" s="14" t="s">
        <v>221</v>
      </c>
      <c r="O131" s="15"/>
      <c r="P131" s="14" t="s">
        <v>220</v>
      </c>
      <c r="Q131" s="15">
        <v>0</v>
      </c>
      <c r="R131" s="14" t="s">
        <v>392</v>
      </c>
      <c r="S131" s="14" t="s">
        <v>877</v>
      </c>
      <c r="T131" s="14" t="s">
        <v>876</v>
      </c>
      <c r="U131" s="14" t="s">
        <v>875</v>
      </c>
      <c r="V131" s="14" t="s">
        <v>874</v>
      </c>
      <c r="W131" s="14" t="s">
        <v>873</v>
      </c>
      <c r="X131" s="14" t="s">
        <v>872</v>
      </c>
      <c r="Y131" s="14" t="s">
        <v>795</v>
      </c>
      <c r="Z131" s="14" t="s">
        <v>871</v>
      </c>
      <c r="AA131" s="14" t="s">
        <v>849</v>
      </c>
      <c r="AB131" s="14" t="s">
        <v>291</v>
      </c>
      <c r="AC131" s="14" t="s">
        <v>870</v>
      </c>
      <c r="AD131" s="14" t="s">
        <v>228</v>
      </c>
      <c r="AE131" s="14" t="s">
        <v>206</v>
      </c>
      <c r="AF131" s="14" t="s">
        <v>227</v>
      </c>
      <c r="AG131" s="14">
        <v>2.5</v>
      </c>
      <c r="AH131" s="14" t="s">
        <v>149</v>
      </c>
      <c r="AI131" s="14" t="s">
        <v>149</v>
      </c>
      <c r="AJ131" s="14" t="s">
        <v>148</v>
      </c>
      <c r="AK131" s="14">
        <v>0</v>
      </c>
      <c r="AL131" s="14" t="s">
        <v>149</v>
      </c>
      <c r="AM131" s="14" t="s">
        <v>149</v>
      </c>
      <c r="AN131" s="14" t="s">
        <v>148</v>
      </c>
      <c r="AO131" s="14">
        <v>0</v>
      </c>
      <c r="AP131" s="14" t="s">
        <v>226</v>
      </c>
      <c r="AQ131" s="14" t="s">
        <v>206</v>
      </c>
      <c r="AR131" s="14" t="s">
        <v>515</v>
      </c>
      <c r="AS131" s="14">
        <v>1</v>
      </c>
      <c r="AT131" s="14" t="s">
        <v>149</v>
      </c>
      <c r="AU131" s="14" t="s">
        <v>149</v>
      </c>
      <c r="AV131" s="14" t="s">
        <v>148</v>
      </c>
      <c r="AW131" s="14">
        <v>0</v>
      </c>
    </row>
    <row r="132" spans="1:49" x14ac:dyDescent="0.25">
      <c r="A132" s="14">
        <v>6000000133</v>
      </c>
      <c r="B132" s="14" t="s">
        <v>869</v>
      </c>
      <c r="C132" s="14" t="s">
        <v>241</v>
      </c>
      <c r="D132" s="14" t="s">
        <v>160</v>
      </c>
      <c r="E132" s="16">
        <v>45639.545389363397</v>
      </c>
      <c r="F132" s="14">
        <v>2.75</v>
      </c>
      <c r="G132" s="14">
        <v>3.4799999999999998E-2</v>
      </c>
      <c r="H132" s="14">
        <v>0.13900000000000001</v>
      </c>
      <c r="I132" s="14" t="s">
        <v>222</v>
      </c>
      <c r="J132" s="14">
        <v>2.2000000000000002</v>
      </c>
      <c r="L132" s="14">
        <v>1.25</v>
      </c>
      <c r="M132" s="14">
        <v>1.05</v>
      </c>
      <c r="N132" s="14" t="s">
        <v>221</v>
      </c>
      <c r="O132" s="15">
        <v>35</v>
      </c>
      <c r="P132" s="14" t="s">
        <v>220</v>
      </c>
      <c r="Q132" s="15">
        <v>0</v>
      </c>
      <c r="R132" s="14" t="s">
        <v>392</v>
      </c>
      <c r="S132" s="14" t="s">
        <v>299</v>
      </c>
      <c r="T132" s="14" t="s">
        <v>298</v>
      </c>
      <c r="U132" s="14" t="s">
        <v>868</v>
      </c>
      <c r="V132" s="14" t="s">
        <v>867</v>
      </c>
      <c r="W132" s="14" t="s">
        <v>866</v>
      </c>
      <c r="X132" s="14" t="s">
        <v>865</v>
      </c>
      <c r="Y132" s="14" t="s">
        <v>795</v>
      </c>
      <c r="Z132" s="14" t="s">
        <v>864</v>
      </c>
      <c r="AA132" s="14" t="s">
        <v>231</v>
      </c>
      <c r="AB132" s="14" t="s">
        <v>291</v>
      </c>
      <c r="AC132" s="14" t="s">
        <v>863</v>
      </c>
      <c r="AD132" s="14" t="s">
        <v>228</v>
      </c>
      <c r="AE132" s="14" t="s">
        <v>206</v>
      </c>
      <c r="AF132" s="14" t="s">
        <v>227</v>
      </c>
      <c r="AG132" s="14">
        <v>2.5</v>
      </c>
      <c r="AH132" s="14" t="s">
        <v>149</v>
      </c>
      <c r="AI132" s="14" t="s">
        <v>149</v>
      </c>
      <c r="AJ132" s="14" t="s">
        <v>148</v>
      </c>
      <c r="AK132" s="14">
        <v>0</v>
      </c>
      <c r="AL132" s="14" t="s">
        <v>149</v>
      </c>
      <c r="AM132" s="14" t="s">
        <v>149</v>
      </c>
      <c r="AN132" s="14" t="s">
        <v>148</v>
      </c>
      <c r="AO132" s="14">
        <v>0</v>
      </c>
      <c r="AP132" s="14" t="s">
        <v>226</v>
      </c>
      <c r="AQ132" s="14" t="s">
        <v>206</v>
      </c>
      <c r="AR132" s="14" t="s">
        <v>515</v>
      </c>
      <c r="AS132" s="14">
        <v>1</v>
      </c>
      <c r="AT132" s="14" t="s">
        <v>149</v>
      </c>
      <c r="AU132" s="14" t="s">
        <v>149</v>
      </c>
      <c r="AV132" s="14" t="s">
        <v>148</v>
      </c>
      <c r="AW132" s="14">
        <v>0</v>
      </c>
    </row>
    <row r="133" spans="1:49" x14ac:dyDescent="0.25">
      <c r="A133" s="14">
        <v>6000000134</v>
      </c>
      <c r="B133" s="14" t="s">
        <v>862</v>
      </c>
      <c r="C133" s="14" t="s">
        <v>241</v>
      </c>
      <c r="D133" s="14" t="s">
        <v>160</v>
      </c>
      <c r="E133" s="16">
        <v>45639.545505289403</v>
      </c>
      <c r="F133" s="14">
        <v>0.5</v>
      </c>
      <c r="G133" s="14">
        <v>3.4799999999999998E-2</v>
      </c>
      <c r="H133" s="14">
        <v>5.3499999999999997E-3</v>
      </c>
      <c r="I133" s="14" t="s">
        <v>222</v>
      </c>
      <c r="J133" s="14">
        <v>0.4</v>
      </c>
      <c r="L133" s="14">
        <v>1.25</v>
      </c>
      <c r="M133" s="14">
        <v>1.01</v>
      </c>
      <c r="N133" s="14" t="s">
        <v>221</v>
      </c>
      <c r="O133" s="15"/>
      <c r="P133" s="14" t="s">
        <v>220</v>
      </c>
      <c r="Q133" s="15">
        <v>0.42499999999999999</v>
      </c>
      <c r="R133" s="14" t="s">
        <v>674</v>
      </c>
      <c r="S133" s="14" t="s">
        <v>299</v>
      </c>
      <c r="T133" s="14" t="s">
        <v>298</v>
      </c>
      <c r="U133" s="14" t="s">
        <v>673</v>
      </c>
      <c r="V133" s="14" t="s">
        <v>861</v>
      </c>
      <c r="W133" s="14" t="s">
        <v>843</v>
      </c>
      <c r="X133" s="14" t="s">
        <v>860</v>
      </c>
      <c r="Y133" s="14" t="s">
        <v>795</v>
      </c>
      <c r="Z133" s="14" t="s">
        <v>841</v>
      </c>
      <c r="AA133" s="14" t="s">
        <v>231</v>
      </c>
      <c r="AB133" s="14" t="s">
        <v>291</v>
      </c>
      <c r="AC133" s="14" t="s">
        <v>859</v>
      </c>
      <c r="AD133" s="14" t="s">
        <v>228</v>
      </c>
      <c r="AE133" s="14" t="s">
        <v>206</v>
      </c>
      <c r="AF133" s="14" t="s">
        <v>227</v>
      </c>
      <c r="AG133" s="14">
        <v>2.5</v>
      </c>
      <c r="AH133" s="14" t="s">
        <v>149</v>
      </c>
      <c r="AI133" s="14" t="s">
        <v>149</v>
      </c>
      <c r="AJ133" s="14" t="s">
        <v>148</v>
      </c>
      <c r="AK133" s="14">
        <v>0</v>
      </c>
      <c r="AL133" s="14" t="s">
        <v>149</v>
      </c>
      <c r="AM133" s="14" t="s">
        <v>149</v>
      </c>
      <c r="AN133" s="14" t="s">
        <v>148</v>
      </c>
      <c r="AO133" s="14">
        <v>0</v>
      </c>
      <c r="AP133" s="14" t="s">
        <v>226</v>
      </c>
      <c r="AQ133" s="14" t="s">
        <v>206</v>
      </c>
      <c r="AR133" s="14" t="s">
        <v>515</v>
      </c>
      <c r="AS133" s="14">
        <v>1</v>
      </c>
      <c r="AT133" s="14" t="s">
        <v>149</v>
      </c>
      <c r="AU133" s="14" t="s">
        <v>149</v>
      </c>
      <c r="AV133" s="14" t="s">
        <v>148</v>
      </c>
      <c r="AW133" s="14">
        <v>0</v>
      </c>
    </row>
    <row r="134" spans="1:49" x14ac:dyDescent="0.25">
      <c r="A134" s="14">
        <v>6000000135</v>
      </c>
      <c r="B134" s="14" t="s">
        <v>858</v>
      </c>
      <c r="C134" s="14" t="s">
        <v>241</v>
      </c>
      <c r="D134" s="14" t="s">
        <v>160</v>
      </c>
      <c r="E134" s="16">
        <v>45639.545618379598</v>
      </c>
      <c r="F134" s="14">
        <v>0.24099999999999999</v>
      </c>
      <c r="G134" s="14">
        <v>3.4799999999999998E-2</v>
      </c>
      <c r="H134" s="14">
        <v>2.7599999999999999E-3</v>
      </c>
      <c r="I134" s="14" t="s">
        <v>222</v>
      </c>
      <c r="J134" s="14">
        <v>0.193</v>
      </c>
      <c r="L134" s="14">
        <v>1.25</v>
      </c>
      <c r="M134" s="14">
        <v>1.01</v>
      </c>
      <c r="N134" s="14" t="s">
        <v>221</v>
      </c>
      <c r="O134" s="15"/>
      <c r="P134" s="14" t="s">
        <v>220</v>
      </c>
      <c r="Q134" s="15">
        <v>0.4</v>
      </c>
      <c r="R134" s="14" t="s">
        <v>674</v>
      </c>
      <c r="S134" s="14" t="s">
        <v>299</v>
      </c>
      <c r="T134" s="14" t="s">
        <v>298</v>
      </c>
      <c r="U134" s="14" t="s">
        <v>857</v>
      </c>
      <c r="V134" s="14" t="s">
        <v>856</v>
      </c>
      <c r="W134" s="14" t="s">
        <v>843</v>
      </c>
      <c r="X134" s="14" t="s">
        <v>855</v>
      </c>
      <c r="Y134" s="14" t="s">
        <v>233</v>
      </c>
      <c r="Z134" s="14" t="s">
        <v>668</v>
      </c>
      <c r="AA134" s="14" t="s">
        <v>849</v>
      </c>
      <c r="AB134" s="14" t="s">
        <v>291</v>
      </c>
      <c r="AC134" s="14" t="s">
        <v>854</v>
      </c>
      <c r="AD134" s="14" t="s">
        <v>228</v>
      </c>
      <c r="AE134" s="14" t="s">
        <v>206</v>
      </c>
      <c r="AF134" s="14" t="s">
        <v>227</v>
      </c>
      <c r="AG134" s="14">
        <v>2.5</v>
      </c>
      <c r="AH134" s="14" t="s">
        <v>149</v>
      </c>
      <c r="AI134" s="14" t="s">
        <v>149</v>
      </c>
      <c r="AJ134" s="14" t="s">
        <v>148</v>
      </c>
      <c r="AK134" s="14">
        <v>0</v>
      </c>
      <c r="AL134" s="14" t="s">
        <v>149</v>
      </c>
      <c r="AM134" s="14" t="s">
        <v>149</v>
      </c>
      <c r="AN134" s="14" t="s">
        <v>148</v>
      </c>
      <c r="AO134" s="14">
        <v>0</v>
      </c>
      <c r="AP134" s="14" t="s">
        <v>226</v>
      </c>
      <c r="AQ134" s="14" t="s">
        <v>206</v>
      </c>
      <c r="AR134" s="14" t="s">
        <v>515</v>
      </c>
      <c r="AS134" s="14">
        <v>1</v>
      </c>
      <c r="AT134" s="14" t="s">
        <v>149</v>
      </c>
      <c r="AU134" s="14" t="s">
        <v>149</v>
      </c>
      <c r="AV134" s="14" t="s">
        <v>148</v>
      </c>
      <c r="AW134" s="14">
        <v>0</v>
      </c>
    </row>
    <row r="135" spans="1:49" x14ac:dyDescent="0.25">
      <c r="A135" s="14">
        <v>6000000136</v>
      </c>
      <c r="B135" s="14" t="s">
        <v>853</v>
      </c>
      <c r="C135" s="14" t="s">
        <v>241</v>
      </c>
      <c r="D135" s="14" t="s">
        <v>160</v>
      </c>
      <c r="E135" s="16">
        <v>45639.545723356503</v>
      </c>
      <c r="F135" s="14">
        <v>0.371</v>
      </c>
      <c r="G135" s="14">
        <v>3.4799999999999998E-2</v>
      </c>
      <c r="H135" s="14">
        <v>2.8400000000000002E-2</v>
      </c>
      <c r="I135" s="14" t="s">
        <v>222</v>
      </c>
      <c r="J135" s="14">
        <v>0.29699999999999999</v>
      </c>
      <c r="L135" s="14">
        <v>1.25</v>
      </c>
      <c r="M135" s="14">
        <v>1.07</v>
      </c>
      <c r="N135" s="14" t="s">
        <v>221</v>
      </c>
      <c r="O135" s="15">
        <v>50</v>
      </c>
      <c r="P135" s="14" t="s">
        <v>220</v>
      </c>
      <c r="Q135" s="15">
        <v>0.38</v>
      </c>
      <c r="R135" s="14" t="s">
        <v>674</v>
      </c>
      <c r="S135" s="14" t="s">
        <v>299</v>
      </c>
      <c r="T135" s="14" t="s">
        <v>298</v>
      </c>
      <c r="U135" s="14" t="s">
        <v>852</v>
      </c>
      <c r="V135" s="14" t="s">
        <v>851</v>
      </c>
      <c r="W135" s="14" t="s">
        <v>843</v>
      </c>
      <c r="X135" s="14" t="s">
        <v>850</v>
      </c>
      <c r="Y135" s="14" t="s">
        <v>233</v>
      </c>
      <c r="Z135" s="14" t="s">
        <v>668</v>
      </c>
      <c r="AA135" s="14" t="s">
        <v>849</v>
      </c>
      <c r="AB135" s="14" t="s">
        <v>291</v>
      </c>
      <c r="AC135" s="14" t="s">
        <v>848</v>
      </c>
      <c r="AD135" s="14" t="s">
        <v>228</v>
      </c>
      <c r="AE135" s="14" t="s">
        <v>206</v>
      </c>
      <c r="AF135" s="14" t="s">
        <v>227</v>
      </c>
      <c r="AG135" s="14">
        <v>2.5</v>
      </c>
      <c r="AH135" s="14" t="s">
        <v>149</v>
      </c>
      <c r="AI135" s="14" t="s">
        <v>149</v>
      </c>
      <c r="AJ135" s="14" t="s">
        <v>148</v>
      </c>
      <c r="AK135" s="14">
        <v>0</v>
      </c>
      <c r="AL135" s="14" t="s">
        <v>149</v>
      </c>
      <c r="AM135" s="14" t="s">
        <v>149</v>
      </c>
      <c r="AN135" s="14" t="s">
        <v>148</v>
      </c>
      <c r="AO135" s="14">
        <v>0</v>
      </c>
      <c r="AP135" s="14" t="s">
        <v>226</v>
      </c>
      <c r="AQ135" s="14" t="s">
        <v>206</v>
      </c>
      <c r="AR135" s="14" t="s">
        <v>515</v>
      </c>
      <c r="AS135" s="14">
        <v>1</v>
      </c>
      <c r="AT135" s="14" t="s">
        <v>149</v>
      </c>
      <c r="AU135" s="14" t="s">
        <v>149</v>
      </c>
      <c r="AV135" s="14" t="s">
        <v>148</v>
      </c>
      <c r="AW135" s="14">
        <v>0</v>
      </c>
    </row>
    <row r="136" spans="1:49" x14ac:dyDescent="0.25">
      <c r="A136" s="14">
        <v>6000000137</v>
      </c>
      <c r="B136" s="14" t="s">
        <v>847</v>
      </c>
      <c r="C136" s="14" t="s">
        <v>241</v>
      </c>
      <c r="D136" s="14" t="s">
        <v>160</v>
      </c>
      <c r="E136" s="16">
        <v>45639.545863969899</v>
      </c>
      <c r="F136" s="14">
        <v>0.625</v>
      </c>
      <c r="G136" s="14">
        <v>3.4799999999999998E-2</v>
      </c>
      <c r="H136" s="14">
        <v>6.6E-3</v>
      </c>
      <c r="I136" s="14" t="s">
        <v>222</v>
      </c>
      <c r="J136" s="14">
        <v>0.5</v>
      </c>
      <c r="L136" s="14">
        <v>1.25</v>
      </c>
      <c r="M136" s="14">
        <v>1.01</v>
      </c>
      <c r="N136" s="14" t="s">
        <v>221</v>
      </c>
      <c r="O136" s="15"/>
      <c r="P136" s="14" t="s">
        <v>220</v>
      </c>
      <c r="Q136" s="15">
        <v>0.42499999999999999</v>
      </c>
      <c r="R136" s="14" t="s">
        <v>674</v>
      </c>
      <c r="S136" s="14" t="s">
        <v>299</v>
      </c>
      <c r="T136" s="14" t="s">
        <v>298</v>
      </c>
      <c r="U136" s="14" t="s">
        <v>673</v>
      </c>
      <c r="V136" s="14" t="s">
        <v>846</v>
      </c>
      <c r="W136" s="14" t="s">
        <v>843</v>
      </c>
      <c r="X136" s="14" t="s">
        <v>670</v>
      </c>
      <c r="Y136" s="14" t="s">
        <v>795</v>
      </c>
      <c r="Z136" s="14" t="s">
        <v>841</v>
      </c>
      <c r="AA136" s="14" t="s">
        <v>231</v>
      </c>
      <c r="AB136" s="14" t="s">
        <v>291</v>
      </c>
      <c r="AC136" s="14" t="s">
        <v>840</v>
      </c>
      <c r="AD136" s="14" t="s">
        <v>228</v>
      </c>
      <c r="AE136" s="14" t="s">
        <v>206</v>
      </c>
      <c r="AF136" s="14" t="s">
        <v>227</v>
      </c>
      <c r="AG136" s="14">
        <v>2.5</v>
      </c>
      <c r="AH136" s="14" t="s">
        <v>149</v>
      </c>
      <c r="AI136" s="14" t="s">
        <v>149</v>
      </c>
      <c r="AJ136" s="14" t="s">
        <v>148</v>
      </c>
      <c r="AK136" s="14">
        <v>0</v>
      </c>
      <c r="AL136" s="14" t="s">
        <v>149</v>
      </c>
      <c r="AM136" s="14" t="s">
        <v>149</v>
      </c>
      <c r="AN136" s="14" t="s">
        <v>148</v>
      </c>
      <c r="AO136" s="14">
        <v>0</v>
      </c>
      <c r="AP136" s="14" t="s">
        <v>226</v>
      </c>
      <c r="AQ136" s="14" t="s">
        <v>206</v>
      </c>
      <c r="AR136" s="14" t="s">
        <v>515</v>
      </c>
      <c r="AS136" s="14">
        <v>1</v>
      </c>
      <c r="AT136" s="14" t="s">
        <v>149</v>
      </c>
      <c r="AU136" s="14" t="s">
        <v>149</v>
      </c>
      <c r="AV136" s="14" t="s">
        <v>148</v>
      </c>
      <c r="AW136" s="14">
        <v>0</v>
      </c>
    </row>
    <row r="137" spans="1:49" x14ac:dyDescent="0.25">
      <c r="A137" s="14">
        <v>6000000138</v>
      </c>
      <c r="B137" s="14" t="s">
        <v>845</v>
      </c>
      <c r="C137" s="14" t="s">
        <v>241</v>
      </c>
      <c r="D137" s="14" t="s">
        <v>160</v>
      </c>
      <c r="E137" s="16">
        <v>45639.546004224503</v>
      </c>
      <c r="F137" s="14">
        <v>0.2</v>
      </c>
      <c r="G137" s="14">
        <v>3.4799999999999998E-2</v>
      </c>
      <c r="H137" s="14">
        <v>2.3500000000000001E-3</v>
      </c>
      <c r="I137" s="14" t="s">
        <v>222</v>
      </c>
      <c r="J137" s="14">
        <v>0.16</v>
      </c>
      <c r="L137" s="14">
        <v>1.25</v>
      </c>
      <c r="M137" s="14">
        <v>1.01</v>
      </c>
      <c r="N137" s="14" t="s">
        <v>221</v>
      </c>
      <c r="O137" s="15"/>
      <c r="P137" s="14" t="s">
        <v>220</v>
      </c>
      <c r="Q137" s="15">
        <v>0.42499999999999999</v>
      </c>
      <c r="R137" s="14" t="s">
        <v>674</v>
      </c>
      <c r="S137" s="14" t="s">
        <v>299</v>
      </c>
      <c r="T137" s="14" t="s">
        <v>298</v>
      </c>
      <c r="U137" s="14" t="s">
        <v>673</v>
      </c>
      <c r="V137" s="14" t="s">
        <v>844</v>
      </c>
      <c r="W137" s="14" t="s">
        <v>843</v>
      </c>
      <c r="X137" s="14" t="s">
        <v>842</v>
      </c>
      <c r="Y137" s="14" t="s">
        <v>795</v>
      </c>
      <c r="Z137" s="14" t="s">
        <v>841</v>
      </c>
      <c r="AA137" s="14" t="s">
        <v>231</v>
      </c>
      <c r="AB137" s="14" t="s">
        <v>291</v>
      </c>
      <c r="AC137" s="14" t="s">
        <v>840</v>
      </c>
      <c r="AD137" s="14" t="s">
        <v>228</v>
      </c>
      <c r="AE137" s="14" t="s">
        <v>206</v>
      </c>
      <c r="AF137" s="14" t="s">
        <v>227</v>
      </c>
      <c r="AG137" s="14">
        <v>2.5</v>
      </c>
      <c r="AH137" s="14" t="s">
        <v>149</v>
      </c>
      <c r="AI137" s="14" t="s">
        <v>149</v>
      </c>
      <c r="AJ137" s="14" t="s">
        <v>148</v>
      </c>
      <c r="AK137" s="14">
        <v>0</v>
      </c>
      <c r="AL137" s="14" t="s">
        <v>149</v>
      </c>
      <c r="AM137" s="14" t="s">
        <v>149</v>
      </c>
      <c r="AN137" s="14" t="s">
        <v>148</v>
      </c>
      <c r="AO137" s="14">
        <v>0</v>
      </c>
      <c r="AP137" s="14" t="s">
        <v>226</v>
      </c>
      <c r="AQ137" s="14" t="s">
        <v>206</v>
      </c>
      <c r="AR137" s="14" t="s">
        <v>515</v>
      </c>
      <c r="AS137" s="14">
        <v>1</v>
      </c>
      <c r="AT137" s="14" t="s">
        <v>149</v>
      </c>
      <c r="AU137" s="14" t="s">
        <v>149</v>
      </c>
      <c r="AV137" s="14" t="s">
        <v>148</v>
      </c>
      <c r="AW137" s="14">
        <v>0</v>
      </c>
    </row>
    <row r="138" spans="1:49" x14ac:dyDescent="0.25">
      <c r="A138" s="14">
        <v>6000000139</v>
      </c>
      <c r="B138" s="14" t="s">
        <v>283</v>
      </c>
      <c r="C138" s="14" t="s">
        <v>287</v>
      </c>
      <c r="D138" s="14" t="s">
        <v>160</v>
      </c>
      <c r="E138" s="16">
        <v>45639.546163773201</v>
      </c>
      <c r="F138" s="14">
        <v>0.7</v>
      </c>
      <c r="G138" s="14">
        <v>3.4799999999999998E-2</v>
      </c>
      <c r="H138" s="14">
        <v>3.6700000000000003E-2</v>
      </c>
      <c r="I138" s="14" t="s">
        <v>222</v>
      </c>
      <c r="J138" s="14">
        <v>0.56000000000000005</v>
      </c>
      <c r="L138" s="14">
        <v>1.25</v>
      </c>
      <c r="M138" s="14">
        <v>1.05</v>
      </c>
      <c r="N138" s="14" t="s">
        <v>834</v>
      </c>
      <c r="O138" s="15">
        <v>5</v>
      </c>
      <c r="P138" s="14" t="s">
        <v>270</v>
      </c>
      <c r="Q138" s="15">
        <v>0</v>
      </c>
      <c r="R138" s="14" t="s">
        <v>833</v>
      </c>
      <c r="S138" s="14" t="s">
        <v>284</v>
      </c>
      <c r="T138" s="14" t="s">
        <v>283</v>
      </c>
      <c r="U138" s="14" t="s">
        <v>830</v>
      </c>
      <c r="V138" s="14" t="s">
        <v>829</v>
      </c>
      <c r="W138" s="14" t="s">
        <v>839</v>
      </c>
      <c r="X138" s="14" t="s">
        <v>827</v>
      </c>
      <c r="Y138" s="14" t="s">
        <v>795</v>
      </c>
      <c r="Z138" s="14" t="s">
        <v>668</v>
      </c>
      <c r="AA138" s="14" t="s">
        <v>826</v>
      </c>
      <c r="AB138" s="14" t="s">
        <v>825</v>
      </c>
      <c r="AC138" s="14" t="s">
        <v>824</v>
      </c>
      <c r="AD138" s="14" t="s">
        <v>228</v>
      </c>
      <c r="AE138" s="14" t="s">
        <v>206</v>
      </c>
      <c r="AF138" s="14" t="s">
        <v>227</v>
      </c>
      <c r="AG138" s="14">
        <v>2.5</v>
      </c>
      <c r="AH138" s="14" t="s">
        <v>149</v>
      </c>
      <c r="AI138" s="14" t="s">
        <v>149</v>
      </c>
      <c r="AJ138" s="14" t="s">
        <v>148</v>
      </c>
      <c r="AK138" s="14">
        <v>0</v>
      </c>
      <c r="AL138" s="14" t="s">
        <v>149</v>
      </c>
      <c r="AM138" s="14" t="s">
        <v>149</v>
      </c>
      <c r="AN138" s="14" t="s">
        <v>148</v>
      </c>
      <c r="AO138" s="14">
        <v>0</v>
      </c>
      <c r="AP138" s="14" t="s">
        <v>226</v>
      </c>
      <c r="AQ138" s="14" t="s">
        <v>206</v>
      </c>
      <c r="AR138" s="14" t="s">
        <v>515</v>
      </c>
      <c r="AS138" s="14">
        <v>1</v>
      </c>
      <c r="AT138" s="14" t="s">
        <v>149</v>
      </c>
      <c r="AU138" s="14" t="s">
        <v>149</v>
      </c>
      <c r="AV138" s="14" t="s">
        <v>148</v>
      </c>
      <c r="AW138" s="14">
        <v>0</v>
      </c>
    </row>
    <row r="139" spans="1:49" x14ac:dyDescent="0.25">
      <c r="A139" s="14">
        <v>6000000140</v>
      </c>
      <c r="B139" s="14" t="s">
        <v>837</v>
      </c>
      <c r="C139" s="14" t="s">
        <v>287</v>
      </c>
      <c r="D139" s="14" t="s">
        <v>160</v>
      </c>
      <c r="E139" s="16">
        <v>45639.546386180598</v>
      </c>
      <c r="F139" s="14">
        <v>0.85</v>
      </c>
      <c r="G139" s="14">
        <v>3.4799999999999998E-2</v>
      </c>
      <c r="H139" s="14">
        <v>4.4200000000000003E-2</v>
      </c>
      <c r="I139" s="14" t="s">
        <v>222</v>
      </c>
      <c r="J139" s="14">
        <v>0.68</v>
      </c>
      <c r="L139" s="14">
        <v>1.25</v>
      </c>
      <c r="M139" s="14">
        <v>1.05</v>
      </c>
      <c r="N139" s="14" t="s">
        <v>834</v>
      </c>
      <c r="O139" s="15">
        <v>4</v>
      </c>
      <c r="P139" s="14" t="s">
        <v>270</v>
      </c>
      <c r="Q139" s="15">
        <v>0</v>
      </c>
      <c r="R139" s="14" t="s">
        <v>833</v>
      </c>
      <c r="S139" s="14" t="s">
        <v>838</v>
      </c>
      <c r="T139" s="14" t="s">
        <v>837</v>
      </c>
      <c r="U139" s="14" t="s">
        <v>830</v>
      </c>
      <c r="V139" s="14" t="s">
        <v>829</v>
      </c>
      <c r="W139" s="14" t="s">
        <v>828</v>
      </c>
      <c r="X139" s="14" t="s">
        <v>827</v>
      </c>
      <c r="Y139" s="14" t="s">
        <v>795</v>
      </c>
      <c r="Z139" s="14" t="s">
        <v>668</v>
      </c>
      <c r="AA139" s="14" t="s">
        <v>826</v>
      </c>
      <c r="AB139" s="14" t="s">
        <v>825</v>
      </c>
      <c r="AC139" s="14" t="s">
        <v>824</v>
      </c>
      <c r="AD139" s="14" t="s">
        <v>228</v>
      </c>
      <c r="AE139" s="14" t="s">
        <v>206</v>
      </c>
      <c r="AF139" s="14" t="s">
        <v>227</v>
      </c>
      <c r="AG139" s="14">
        <v>2.5</v>
      </c>
      <c r="AH139" s="14" t="s">
        <v>149</v>
      </c>
      <c r="AI139" s="14" t="s">
        <v>149</v>
      </c>
      <c r="AJ139" s="14" t="s">
        <v>148</v>
      </c>
      <c r="AK139" s="14">
        <v>0</v>
      </c>
      <c r="AL139" s="14" t="s">
        <v>149</v>
      </c>
      <c r="AM139" s="14" t="s">
        <v>149</v>
      </c>
      <c r="AN139" s="14" t="s">
        <v>148</v>
      </c>
      <c r="AO139" s="14">
        <v>0</v>
      </c>
      <c r="AP139" s="14" t="s">
        <v>226</v>
      </c>
      <c r="AQ139" s="14" t="s">
        <v>206</v>
      </c>
      <c r="AR139" s="14" t="s">
        <v>515</v>
      </c>
      <c r="AS139" s="14">
        <v>1</v>
      </c>
      <c r="AT139" s="14" t="s">
        <v>149</v>
      </c>
      <c r="AU139" s="14" t="s">
        <v>149</v>
      </c>
      <c r="AV139" s="14" t="s">
        <v>148</v>
      </c>
      <c r="AW139" s="14">
        <v>0</v>
      </c>
    </row>
    <row r="140" spans="1:49" x14ac:dyDescent="0.25">
      <c r="A140" s="14">
        <v>6000000141</v>
      </c>
      <c r="B140" s="14" t="s">
        <v>836</v>
      </c>
      <c r="C140" s="14" t="s">
        <v>287</v>
      </c>
      <c r="D140" s="14" t="s">
        <v>160</v>
      </c>
      <c r="E140" s="16">
        <v>45639.546510706001</v>
      </c>
      <c r="F140" s="14">
        <v>0.81299999999999994</v>
      </c>
      <c r="G140" s="14">
        <v>3.4799999999999998E-2</v>
      </c>
      <c r="H140" s="14">
        <v>4.24E-2</v>
      </c>
      <c r="I140" s="14" t="s">
        <v>222</v>
      </c>
      <c r="J140" s="14">
        <v>0.65</v>
      </c>
      <c r="L140" s="14">
        <v>1.25</v>
      </c>
      <c r="M140" s="14">
        <v>1.05</v>
      </c>
      <c r="N140" s="14" t="s">
        <v>834</v>
      </c>
      <c r="O140" s="15">
        <v>5.5</v>
      </c>
      <c r="P140" s="14" t="s">
        <v>270</v>
      </c>
      <c r="Q140" s="15">
        <v>0</v>
      </c>
      <c r="R140" s="14" t="s">
        <v>833</v>
      </c>
      <c r="S140" s="14" t="s">
        <v>832</v>
      </c>
      <c r="T140" s="14" t="s">
        <v>831</v>
      </c>
      <c r="U140" s="14" t="s">
        <v>830</v>
      </c>
      <c r="V140" s="14" t="s">
        <v>829</v>
      </c>
      <c r="W140" s="14" t="s">
        <v>828</v>
      </c>
      <c r="X140" s="14" t="s">
        <v>827</v>
      </c>
      <c r="Y140" s="14" t="s">
        <v>795</v>
      </c>
      <c r="Z140" s="14" t="s">
        <v>668</v>
      </c>
      <c r="AA140" s="14" t="s">
        <v>826</v>
      </c>
      <c r="AB140" s="14" t="s">
        <v>825</v>
      </c>
      <c r="AC140" s="14" t="s">
        <v>824</v>
      </c>
      <c r="AD140" s="14" t="s">
        <v>228</v>
      </c>
      <c r="AE140" s="14" t="s">
        <v>206</v>
      </c>
      <c r="AF140" s="14" t="s">
        <v>227</v>
      </c>
      <c r="AG140" s="14">
        <v>2.5</v>
      </c>
      <c r="AH140" s="14" t="s">
        <v>149</v>
      </c>
      <c r="AI140" s="14" t="s">
        <v>149</v>
      </c>
      <c r="AJ140" s="14" t="s">
        <v>148</v>
      </c>
      <c r="AK140" s="14">
        <v>0</v>
      </c>
      <c r="AL140" s="14" t="s">
        <v>149</v>
      </c>
      <c r="AM140" s="14" t="s">
        <v>149</v>
      </c>
      <c r="AN140" s="14" t="s">
        <v>148</v>
      </c>
      <c r="AO140" s="14">
        <v>0</v>
      </c>
      <c r="AP140" s="14" t="s">
        <v>226</v>
      </c>
      <c r="AQ140" s="14" t="s">
        <v>206</v>
      </c>
      <c r="AR140" s="14" t="s">
        <v>515</v>
      </c>
      <c r="AS140" s="14">
        <v>1</v>
      </c>
      <c r="AT140" s="14" t="s">
        <v>149</v>
      </c>
      <c r="AU140" s="14" t="s">
        <v>149</v>
      </c>
      <c r="AV140" s="14" t="s">
        <v>148</v>
      </c>
      <c r="AW140" s="14">
        <v>0</v>
      </c>
    </row>
    <row r="141" spans="1:49" x14ac:dyDescent="0.25">
      <c r="A141" s="14">
        <v>6000000142</v>
      </c>
      <c r="B141" s="14" t="s">
        <v>835</v>
      </c>
      <c r="C141" s="14" t="s">
        <v>287</v>
      </c>
      <c r="D141" s="14" t="s">
        <v>160</v>
      </c>
      <c r="E141" s="16">
        <v>45639.546670000003</v>
      </c>
      <c r="F141" s="14">
        <v>0.5</v>
      </c>
      <c r="G141" s="14">
        <v>3.4799999999999998E-2</v>
      </c>
      <c r="H141" s="14">
        <v>2.6700000000000002E-2</v>
      </c>
      <c r="I141" s="14" t="s">
        <v>222</v>
      </c>
      <c r="J141" s="14">
        <v>0.4</v>
      </c>
      <c r="L141" s="14">
        <v>1.25</v>
      </c>
      <c r="M141" s="14">
        <v>1.05</v>
      </c>
      <c r="N141" s="14" t="s">
        <v>834</v>
      </c>
      <c r="O141" s="15">
        <v>4</v>
      </c>
      <c r="P141" s="14" t="s">
        <v>270</v>
      </c>
      <c r="Q141" s="15">
        <v>0</v>
      </c>
      <c r="R141" s="14" t="s">
        <v>833</v>
      </c>
      <c r="S141" s="14" t="s">
        <v>832</v>
      </c>
      <c r="T141" s="14" t="s">
        <v>831</v>
      </c>
      <c r="U141" s="14" t="s">
        <v>830</v>
      </c>
      <c r="V141" s="14" t="s">
        <v>829</v>
      </c>
      <c r="W141" s="14" t="s">
        <v>828</v>
      </c>
      <c r="X141" s="14" t="s">
        <v>827</v>
      </c>
      <c r="Y141" s="14" t="s">
        <v>795</v>
      </c>
      <c r="Z141" s="14" t="s">
        <v>668</v>
      </c>
      <c r="AA141" s="14" t="s">
        <v>826</v>
      </c>
      <c r="AB141" s="14" t="s">
        <v>825</v>
      </c>
      <c r="AC141" s="14" t="s">
        <v>824</v>
      </c>
      <c r="AD141" s="14" t="s">
        <v>228</v>
      </c>
      <c r="AE141" s="14" t="s">
        <v>206</v>
      </c>
      <c r="AF141" s="14" t="s">
        <v>227</v>
      </c>
      <c r="AG141" s="14">
        <v>2.5</v>
      </c>
      <c r="AH141" s="14" t="s">
        <v>149</v>
      </c>
      <c r="AI141" s="14" t="s">
        <v>149</v>
      </c>
      <c r="AJ141" s="14" t="s">
        <v>148</v>
      </c>
      <c r="AK141" s="14">
        <v>0</v>
      </c>
      <c r="AL141" s="14" t="s">
        <v>149</v>
      </c>
      <c r="AM141" s="14" t="s">
        <v>149</v>
      </c>
      <c r="AN141" s="14" t="s">
        <v>148</v>
      </c>
      <c r="AO141" s="14">
        <v>0</v>
      </c>
      <c r="AP141" s="14" t="s">
        <v>226</v>
      </c>
      <c r="AQ141" s="14" t="s">
        <v>206</v>
      </c>
      <c r="AR141" s="14" t="s">
        <v>515</v>
      </c>
      <c r="AS141" s="14">
        <v>1</v>
      </c>
      <c r="AT141" s="14" t="s">
        <v>149</v>
      </c>
      <c r="AU141" s="14" t="s">
        <v>149</v>
      </c>
      <c r="AV141" s="14" t="s">
        <v>148</v>
      </c>
      <c r="AW141" s="14">
        <v>0</v>
      </c>
    </row>
    <row r="142" spans="1:49" x14ac:dyDescent="0.25">
      <c r="A142" s="14">
        <v>6000000144</v>
      </c>
      <c r="B142" s="14" t="s">
        <v>823</v>
      </c>
      <c r="C142" s="14" t="s">
        <v>665</v>
      </c>
      <c r="D142" s="14" t="s">
        <v>160</v>
      </c>
      <c r="E142" s="16">
        <v>45639.5468474421</v>
      </c>
      <c r="F142" s="14">
        <v>3.13</v>
      </c>
      <c r="G142" s="14">
        <v>3.4799999999999998E-2</v>
      </c>
      <c r="H142" s="14">
        <v>0.126</v>
      </c>
      <c r="I142" s="14" t="s">
        <v>222</v>
      </c>
      <c r="J142" s="14">
        <v>2.5</v>
      </c>
      <c r="L142" s="14">
        <v>1.25</v>
      </c>
      <c r="M142" s="14">
        <v>1.04</v>
      </c>
      <c r="N142" s="14" t="s">
        <v>814</v>
      </c>
      <c r="O142" s="15">
        <v>0.1</v>
      </c>
      <c r="P142" s="14" t="s">
        <v>270</v>
      </c>
      <c r="Q142" s="15">
        <v>0</v>
      </c>
      <c r="R142" s="14" t="s">
        <v>663</v>
      </c>
      <c r="S142" s="14" t="s">
        <v>822</v>
      </c>
      <c r="T142" s="14" t="s">
        <v>821</v>
      </c>
      <c r="U142" s="14" t="s">
        <v>811</v>
      </c>
      <c r="V142" s="14" t="s">
        <v>820</v>
      </c>
      <c r="W142" s="14" t="s">
        <v>817</v>
      </c>
      <c r="X142" s="14" t="s">
        <v>808</v>
      </c>
      <c r="Y142" s="14" t="s">
        <v>795</v>
      </c>
      <c r="Z142" s="14" t="s">
        <v>668</v>
      </c>
      <c r="AA142" s="14" t="s">
        <v>816</v>
      </c>
      <c r="AB142" s="14" t="s">
        <v>806</v>
      </c>
      <c r="AC142" s="14" t="s">
        <v>805</v>
      </c>
      <c r="AD142" s="14" t="s">
        <v>228</v>
      </c>
      <c r="AE142" s="14" t="s">
        <v>206</v>
      </c>
      <c r="AF142" s="14" t="s">
        <v>227</v>
      </c>
      <c r="AG142" s="14">
        <v>2.5</v>
      </c>
      <c r="AH142" s="14" t="s">
        <v>149</v>
      </c>
      <c r="AI142" s="14" t="s">
        <v>149</v>
      </c>
      <c r="AJ142" s="14" t="s">
        <v>148</v>
      </c>
      <c r="AK142" s="14">
        <v>0</v>
      </c>
      <c r="AL142" s="14" t="s">
        <v>149</v>
      </c>
      <c r="AM142" s="14" t="s">
        <v>149</v>
      </c>
      <c r="AN142" s="14" t="s">
        <v>148</v>
      </c>
      <c r="AO142" s="14">
        <v>0</v>
      </c>
      <c r="AP142" s="14" t="s">
        <v>226</v>
      </c>
      <c r="AQ142" s="14" t="s">
        <v>206</v>
      </c>
      <c r="AR142" s="14" t="s">
        <v>515</v>
      </c>
      <c r="AS142" s="14">
        <v>1</v>
      </c>
      <c r="AT142" s="14" t="s">
        <v>149</v>
      </c>
      <c r="AU142" s="14" t="s">
        <v>149</v>
      </c>
      <c r="AV142" s="14" t="s">
        <v>148</v>
      </c>
      <c r="AW142" s="14">
        <v>0</v>
      </c>
    </row>
    <row r="143" spans="1:49" x14ac:dyDescent="0.25">
      <c r="A143" s="14">
        <v>6000000145</v>
      </c>
      <c r="B143" s="14" t="s">
        <v>819</v>
      </c>
      <c r="C143" s="14" t="s">
        <v>665</v>
      </c>
      <c r="D143" s="14" t="s">
        <v>160</v>
      </c>
      <c r="E143" s="16">
        <v>45639.546997361103</v>
      </c>
      <c r="F143" s="14">
        <v>1.5</v>
      </c>
      <c r="G143" s="14">
        <v>3.4799999999999998E-2</v>
      </c>
      <c r="H143" s="14">
        <v>6.1400000000000003E-2</v>
      </c>
      <c r="I143" s="14" t="s">
        <v>222</v>
      </c>
      <c r="J143" s="14">
        <v>1.2</v>
      </c>
      <c r="L143" s="14">
        <v>1.25</v>
      </c>
      <c r="M143" s="14">
        <v>1.04</v>
      </c>
      <c r="N143" s="14" t="s">
        <v>814</v>
      </c>
      <c r="O143" s="15">
        <v>0.1</v>
      </c>
      <c r="P143" s="14" t="s">
        <v>270</v>
      </c>
      <c r="Q143" s="15">
        <v>0</v>
      </c>
      <c r="R143" s="14" t="s">
        <v>663</v>
      </c>
      <c r="S143" s="14" t="s">
        <v>813</v>
      </c>
      <c r="T143" s="14" t="s">
        <v>812</v>
      </c>
      <c r="U143" s="14" t="s">
        <v>811</v>
      </c>
      <c r="V143" s="14" t="s">
        <v>818</v>
      </c>
      <c r="W143" s="14" t="s">
        <v>817</v>
      </c>
      <c r="X143" s="14" t="s">
        <v>808</v>
      </c>
      <c r="Y143" s="14" t="s">
        <v>795</v>
      </c>
      <c r="Z143" s="14" t="s">
        <v>668</v>
      </c>
      <c r="AA143" s="14" t="s">
        <v>816</v>
      </c>
      <c r="AB143" s="14" t="s">
        <v>806</v>
      </c>
      <c r="AC143" s="14" t="s">
        <v>805</v>
      </c>
      <c r="AD143" s="14" t="s">
        <v>228</v>
      </c>
      <c r="AE143" s="14" t="s">
        <v>206</v>
      </c>
      <c r="AF143" s="14" t="s">
        <v>227</v>
      </c>
      <c r="AG143" s="14">
        <v>2.5</v>
      </c>
      <c r="AH143" s="14" t="s">
        <v>149</v>
      </c>
      <c r="AI143" s="14" t="s">
        <v>149</v>
      </c>
      <c r="AJ143" s="14" t="s">
        <v>148</v>
      </c>
      <c r="AK143" s="14">
        <v>0</v>
      </c>
      <c r="AL143" s="14" t="s">
        <v>149</v>
      </c>
      <c r="AM143" s="14" t="s">
        <v>149</v>
      </c>
      <c r="AN143" s="14" t="s">
        <v>148</v>
      </c>
      <c r="AO143" s="14">
        <v>0</v>
      </c>
      <c r="AP143" s="14" t="s">
        <v>226</v>
      </c>
      <c r="AQ143" s="14" t="s">
        <v>206</v>
      </c>
      <c r="AR143" s="14" t="s">
        <v>515</v>
      </c>
      <c r="AS143" s="14">
        <v>1</v>
      </c>
      <c r="AT143" s="14" t="s">
        <v>149</v>
      </c>
      <c r="AU143" s="14" t="s">
        <v>149</v>
      </c>
      <c r="AV143" s="14" t="s">
        <v>148</v>
      </c>
      <c r="AW143" s="14">
        <v>0</v>
      </c>
    </row>
    <row r="144" spans="1:49" x14ac:dyDescent="0.25">
      <c r="A144" s="14">
        <v>6000000147</v>
      </c>
      <c r="B144" s="14" t="s">
        <v>815</v>
      </c>
      <c r="C144" s="14" t="s">
        <v>665</v>
      </c>
      <c r="D144" s="14" t="s">
        <v>160</v>
      </c>
      <c r="E144" s="16">
        <v>45639.547130300904</v>
      </c>
      <c r="F144" s="14">
        <v>0.75</v>
      </c>
      <c r="G144" s="14">
        <v>3.4799999999999998E-2</v>
      </c>
      <c r="H144" s="14">
        <v>3.1399999999999997E-2</v>
      </c>
      <c r="I144" s="14" t="s">
        <v>222</v>
      </c>
      <c r="J144" s="14">
        <v>0.6</v>
      </c>
      <c r="L144" s="14">
        <v>1.25</v>
      </c>
      <c r="M144" s="14">
        <v>1.04</v>
      </c>
      <c r="N144" s="14" t="s">
        <v>814</v>
      </c>
      <c r="O144" s="15">
        <v>0.4</v>
      </c>
      <c r="P144" s="14" t="s">
        <v>270</v>
      </c>
      <c r="Q144" s="15">
        <v>0</v>
      </c>
      <c r="R144" s="14" t="s">
        <v>663</v>
      </c>
      <c r="S144" s="14" t="s">
        <v>813</v>
      </c>
      <c r="T144" s="14" t="s">
        <v>812</v>
      </c>
      <c r="U144" s="14" t="s">
        <v>811</v>
      </c>
      <c r="V144" s="14" t="s">
        <v>810</v>
      </c>
      <c r="W144" s="14" t="s">
        <v>809</v>
      </c>
      <c r="X144" s="14" t="s">
        <v>808</v>
      </c>
      <c r="Y144" s="14" t="s">
        <v>795</v>
      </c>
      <c r="Z144" s="14" t="s">
        <v>668</v>
      </c>
      <c r="AA144" s="14" t="s">
        <v>807</v>
      </c>
      <c r="AB144" s="14" t="s">
        <v>806</v>
      </c>
      <c r="AC144" s="14" t="s">
        <v>805</v>
      </c>
      <c r="AD144" s="14" t="s">
        <v>228</v>
      </c>
      <c r="AE144" s="14" t="s">
        <v>206</v>
      </c>
      <c r="AF144" s="14" t="s">
        <v>227</v>
      </c>
      <c r="AG144" s="14">
        <v>2.5</v>
      </c>
      <c r="AH144" s="14" t="s">
        <v>149</v>
      </c>
      <c r="AI144" s="14" t="s">
        <v>149</v>
      </c>
      <c r="AJ144" s="14" t="s">
        <v>148</v>
      </c>
      <c r="AK144" s="14">
        <v>0</v>
      </c>
      <c r="AL144" s="14" t="s">
        <v>149</v>
      </c>
      <c r="AM144" s="14" t="s">
        <v>149</v>
      </c>
      <c r="AN144" s="14" t="s">
        <v>148</v>
      </c>
      <c r="AO144" s="14">
        <v>0</v>
      </c>
      <c r="AP144" s="14" t="s">
        <v>226</v>
      </c>
      <c r="AQ144" s="14" t="s">
        <v>206</v>
      </c>
      <c r="AR144" s="14" t="s">
        <v>515</v>
      </c>
      <c r="AS144" s="14">
        <v>1</v>
      </c>
      <c r="AT144" s="14" t="s">
        <v>149</v>
      </c>
      <c r="AU144" s="14" t="s">
        <v>149</v>
      </c>
      <c r="AV144" s="14" t="s">
        <v>148</v>
      </c>
      <c r="AW144" s="14">
        <v>0</v>
      </c>
    </row>
    <row r="145" spans="1:49" x14ac:dyDescent="0.25">
      <c r="A145" s="14">
        <v>6000000148</v>
      </c>
      <c r="B145" s="14" t="s">
        <v>804</v>
      </c>
      <c r="C145" s="14" t="s">
        <v>665</v>
      </c>
      <c r="D145" s="14" t="s">
        <v>160</v>
      </c>
      <c r="E145" s="16">
        <v>45639.547289594899</v>
      </c>
      <c r="F145" s="14">
        <v>8.85</v>
      </c>
      <c r="G145" s="14">
        <v>3.4799999999999998E-2</v>
      </c>
      <c r="H145" s="14">
        <v>0.35499999999999998</v>
      </c>
      <c r="I145" s="14" t="s">
        <v>222</v>
      </c>
      <c r="J145" s="14">
        <v>7.08</v>
      </c>
      <c r="L145" s="14">
        <v>1.25</v>
      </c>
      <c r="M145" s="14">
        <v>1.04</v>
      </c>
      <c r="N145" s="14" t="s">
        <v>664</v>
      </c>
      <c r="O145" s="15">
        <v>1150</v>
      </c>
      <c r="P145" s="14" t="s">
        <v>220</v>
      </c>
      <c r="Q145" s="15">
        <v>0</v>
      </c>
      <c r="R145" s="14" t="s">
        <v>663</v>
      </c>
      <c r="S145" s="14" t="s">
        <v>801</v>
      </c>
      <c r="T145" s="14" t="s">
        <v>800</v>
      </c>
      <c r="U145" s="14" t="s">
        <v>799</v>
      </c>
      <c r="V145" s="14" t="s">
        <v>803</v>
      </c>
      <c r="W145" s="14" t="s">
        <v>797</v>
      </c>
      <c r="X145" s="14" t="s">
        <v>796</v>
      </c>
      <c r="Y145" s="14" t="s">
        <v>795</v>
      </c>
      <c r="Z145" s="14" t="s">
        <v>668</v>
      </c>
      <c r="AA145" s="14" t="s">
        <v>794</v>
      </c>
      <c r="AB145" s="14" t="s">
        <v>793</v>
      </c>
      <c r="AC145" s="14" t="s">
        <v>792</v>
      </c>
      <c r="AD145" s="14" t="s">
        <v>228</v>
      </c>
      <c r="AE145" s="14" t="s">
        <v>206</v>
      </c>
      <c r="AF145" s="14" t="s">
        <v>227</v>
      </c>
      <c r="AG145" s="14">
        <v>2.5</v>
      </c>
      <c r="AH145" s="14" t="s">
        <v>149</v>
      </c>
      <c r="AI145" s="14" t="s">
        <v>149</v>
      </c>
      <c r="AJ145" s="14" t="s">
        <v>148</v>
      </c>
      <c r="AK145" s="14">
        <v>0</v>
      </c>
      <c r="AL145" s="14" t="s">
        <v>149</v>
      </c>
      <c r="AM145" s="14" t="s">
        <v>149</v>
      </c>
      <c r="AN145" s="14" t="s">
        <v>148</v>
      </c>
      <c r="AO145" s="14">
        <v>0</v>
      </c>
      <c r="AP145" s="14" t="s">
        <v>226</v>
      </c>
      <c r="AQ145" s="14" t="s">
        <v>206</v>
      </c>
      <c r="AR145" s="14" t="s">
        <v>515</v>
      </c>
      <c r="AS145" s="14">
        <v>1</v>
      </c>
      <c r="AT145" s="14" t="s">
        <v>149</v>
      </c>
      <c r="AU145" s="14" t="s">
        <v>149</v>
      </c>
      <c r="AV145" s="14" t="s">
        <v>148</v>
      </c>
      <c r="AW145" s="14">
        <v>0</v>
      </c>
    </row>
    <row r="146" spans="1:49" x14ac:dyDescent="0.25">
      <c r="A146" s="14">
        <v>6000000149</v>
      </c>
      <c r="B146" s="14" t="s">
        <v>802</v>
      </c>
      <c r="C146" s="14" t="s">
        <v>665</v>
      </c>
      <c r="D146" s="14" t="s">
        <v>160</v>
      </c>
      <c r="E146" s="16">
        <v>45639.547399490701</v>
      </c>
      <c r="F146" s="14">
        <v>4.0599999999999996</v>
      </c>
      <c r="G146" s="14">
        <v>3.4799999999999998E-2</v>
      </c>
      <c r="H146" s="14">
        <v>0.16400000000000001</v>
      </c>
      <c r="I146" s="14" t="s">
        <v>222</v>
      </c>
      <c r="J146" s="14">
        <v>3.25</v>
      </c>
      <c r="L146" s="14">
        <v>1.25</v>
      </c>
      <c r="M146" s="14">
        <v>1.04</v>
      </c>
      <c r="N146" s="14" t="s">
        <v>664</v>
      </c>
      <c r="O146" s="15">
        <v>1150</v>
      </c>
      <c r="P146" s="14" t="s">
        <v>220</v>
      </c>
      <c r="Q146" s="15">
        <v>0</v>
      </c>
      <c r="R146" s="14" t="s">
        <v>663</v>
      </c>
      <c r="S146" s="14" t="s">
        <v>801</v>
      </c>
      <c r="T146" s="14" t="s">
        <v>800</v>
      </c>
      <c r="U146" s="14" t="s">
        <v>799</v>
      </c>
      <c r="V146" s="14" t="s">
        <v>798</v>
      </c>
      <c r="W146" s="14" t="s">
        <v>797</v>
      </c>
      <c r="X146" s="14" t="s">
        <v>796</v>
      </c>
      <c r="Y146" s="14" t="s">
        <v>795</v>
      </c>
      <c r="Z146" s="14" t="s">
        <v>668</v>
      </c>
      <c r="AA146" s="14" t="s">
        <v>794</v>
      </c>
      <c r="AB146" s="14" t="s">
        <v>793</v>
      </c>
      <c r="AC146" s="14" t="s">
        <v>792</v>
      </c>
      <c r="AD146" s="14" t="s">
        <v>228</v>
      </c>
      <c r="AE146" s="14" t="s">
        <v>206</v>
      </c>
      <c r="AF146" s="14" t="s">
        <v>227</v>
      </c>
      <c r="AG146" s="14">
        <v>2.5</v>
      </c>
      <c r="AH146" s="14" t="s">
        <v>149</v>
      </c>
      <c r="AI146" s="14" t="s">
        <v>149</v>
      </c>
      <c r="AJ146" s="14" t="s">
        <v>148</v>
      </c>
      <c r="AK146" s="14">
        <v>0</v>
      </c>
      <c r="AL146" s="14" t="s">
        <v>149</v>
      </c>
      <c r="AM146" s="14" t="s">
        <v>149</v>
      </c>
      <c r="AN146" s="14" t="s">
        <v>148</v>
      </c>
      <c r="AO146" s="14">
        <v>0</v>
      </c>
      <c r="AP146" s="14" t="s">
        <v>226</v>
      </c>
      <c r="AQ146" s="14" t="s">
        <v>206</v>
      </c>
      <c r="AR146" s="14" t="s">
        <v>515</v>
      </c>
      <c r="AS146" s="14">
        <v>1</v>
      </c>
      <c r="AT146" s="14" t="s">
        <v>149</v>
      </c>
      <c r="AU146" s="14" t="s">
        <v>149</v>
      </c>
      <c r="AV146" s="14" t="s">
        <v>148</v>
      </c>
      <c r="AW146" s="14">
        <v>0</v>
      </c>
    </row>
    <row r="147" spans="1:49" s="17" customFormat="1" x14ac:dyDescent="0.25">
      <c r="A147" s="17">
        <v>6000000150</v>
      </c>
      <c r="B147" s="17" t="s">
        <v>791</v>
      </c>
      <c r="C147" s="17" t="s">
        <v>317</v>
      </c>
      <c r="D147" s="17" t="s">
        <v>160</v>
      </c>
      <c r="E147" s="19">
        <v>45645.387917939799</v>
      </c>
      <c r="F147" s="17">
        <v>3.15</v>
      </c>
      <c r="G147" s="17">
        <v>7.6499999999999999E-2</v>
      </c>
      <c r="H147" s="17">
        <v>0.161</v>
      </c>
      <c r="I147" s="17" t="s">
        <v>222</v>
      </c>
      <c r="J147" s="17">
        <v>2.52</v>
      </c>
      <c r="L147" s="17">
        <v>1.25</v>
      </c>
      <c r="M147" s="17">
        <v>1.05</v>
      </c>
      <c r="N147" s="17" t="s">
        <v>221</v>
      </c>
      <c r="O147" s="18">
        <v>7850</v>
      </c>
      <c r="P147" s="17" t="s">
        <v>220</v>
      </c>
      <c r="Q147" s="18">
        <v>0</v>
      </c>
      <c r="R147" s="17" t="s">
        <v>316</v>
      </c>
      <c r="S147" s="17" t="s">
        <v>775</v>
      </c>
      <c r="T147" s="17" t="s">
        <v>774</v>
      </c>
      <c r="U147" s="17" t="s">
        <v>788</v>
      </c>
      <c r="V147" s="17" t="s">
        <v>790</v>
      </c>
      <c r="W147" s="17" t="s">
        <v>552</v>
      </c>
      <c r="X147" s="17" t="s">
        <v>333</v>
      </c>
      <c r="Y147" s="17" t="s">
        <v>309</v>
      </c>
      <c r="Z147" s="17" t="s">
        <v>308</v>
      </c>
      <c r="AA147" s="17" t="s">
        <v>307</v>
      </c>
      <c r="AB147" s="17" t="s">
        <v>550</v>
      </c>
      <c r="AC147" s="17" t="s">
        <v>751</v>
      </c>
      <c r="AD147" s="17" t="s">
        <v>228</v>
      </c>
      <c r="AE147" s="17" t="s">
        <v>206</v>
      </c>
      <c r="AF147" s="17" t="s">
        <v>227</v>
      </c>
      <c r="AG147" s="17">
        <v>2.5</v>
      </c>
      <c r="AH147" s="17" t="s">
        <v>149</v>
      </c>
      <c r="AI147" s="17" t="s">
        <v>149</v>
      </c>
      <c r="AJ147" s="17" t="s">
        <v>148</v>
      </c>
      <c r="AK147" s="17">
        <v>0</v>
      </c>
      <c r="AL147" s="17" t="s">
        <v>149</v>
      </c>
      <c r="AM147" s="17" t="s">
        <v>149</v>
      </c>
      <c r="AN147" s="17" t="s">
        <v>148</v>
      </c>
      <c r="AO147" s="17">
        <v>0</v>
      </c>
      <c r="AP147" s="17" t="s">
        <v>226</v>
      </c>
      <c r="AQ147" s="17" t="s">
        <v>206</v>
      </c>
      <c r="AR147" s="17" t="s">
        <v>301</v>
      </c>
      <c r="AS147" s="17">
        <v>1</v>
      </c>
      <c r="AT147" s="17" t="s">
        <v>149</v>
      </c>
      <c r="AU147" s="17" t="s">
        <v>149</v>
      </c>
      <c r="AV147" s="17" t="s">
        <v>148</v>
      </c>
      <c r="AW147" s="17">
        <v>0</v>
      </c>
    </row>
    <row r="148" spans="1:49" s="17" customFormat="1" x14ac:dyDescent="0.25">
      <c r="A148" s="17">
        <v>6000000151</v>
      </c>
      <c r="B148" s="17" t="s">
        <v>789</v>
      </c>
      <c r="C148" s="17" t="s">
        <v>317</v>
      </c>
      <c r="D148" s="17" t="s">
        <v>160</v>
      </c>
      <c r="E148" s="19">
        <v>45642.4180858912</v>
      </c>
      <c r="F148" s="17">
        <v>1.1299999999999999</v>
      </c>
      <c r="G148" s="17">
        <v>7.6499999999999999E-2</v>
      </c>
      <c r="H148" s="17">
        <v>6.0100000000000001E-2</v>
      </c>
      <c r="I148" s="17" t="s">
        <v>222</v>
      </c>
      <c r="J148" s="17">
        <v>0.9</v>
      </c>
      <c r="L148" s="17">
        <v>1.25</v>
      </c>
      <c r="M148" s="17">
        <v>1.05</v>
      </c>
      <c r="N148" s="17" t="s">
        <v>221</v>
      </c>
      <c r="O148" s="18">
        <v>7850</v>
      </c>
      <c r="P148" s="17" t="s">
        <v>220</v>
      </c>
      <c r="Q148" s="18">
        <v>0</v>
      </c>
      <c r="R148" s="17" t="s">
        <v>316</v>
      </c>
      <c r="S148" s="17" t="s">
        <v>775</v>
      </c>
      <c r="T148" s="17" t="s">
        <v>774</v>
      </c>
      <c r="U148" s="17" t="s">
        <v>788</v>
      </c>
      <c r="V148" s="17" t="s">
        <v>787</v>
      </c>
      <c r="W148" s="17" t="s">
        <v>552</v>
      </c>
      <c r="X148" s="17" t="s">
        <v>333</v>
      </c>
      <c r="Y148" s="17" t="s">
        <v>551</v>
      </c>
      <c r="Z148" s="17" t="s">
        <v>308</v>
      </c>
      <c r="AA148" s="17" t="s">
        <v>307</v>
      </c>
      <c r="AB148" s="17" t="s">
        <v>550</v>
      </c>
      <c r="AC148" s="17" t="s">
        <v>751</v>
      </c>
      <c r="AD148" s="17" t="s">
        <v>228</v>
      </c>
      <c r="AE148" s="17" t="s">
        <v>206</v>
      </c>
      <c r="AF148" s="17" t="s">
        <v>227</v>
      </c>
      <c r="AG148" s="17">
        <v>2.5</v>
      </c>
      <c r="AH148" s="17" t="s">
        <v>149</v>
      </c>
      <c r="AI148" s="17" t="s">
        <v>149</v>
      </c>
      <c r="AJ148" s="17" t="s">
        <v>148</v>
      </c>
      <c r="AK148" s="17">
        <v>0</v>
      </c>
      <c r="AL148" s="17" t="s">
        <v>149</v>
      </c>
      <c r="AM148" s="17" t="s">
        <v>149</v>
      </c>
      <c r="AN148" s="17" t="s">
        <v>148</v>
      </c>
      <c r="AO148" s="17">
        <v>0</v>
      </c>
      <c r="AP148" s="17" t="s">
        <v>226</v>
      </c>
      <c r="AQ148" s="17" t="s">
        <v>206</v>
      </c>
      <c r="AR148" s="17" t="s">
        <v>301</v>
      </c>
      <c r="AS148" s="17">
        <v>1</v>
      </c>
      <c r="AT148" s="17" t="s">
        <v>149</v>
      </c>
      <c r="AU148" s="17" t="s">
        <v>149</v>
      </c>
      <c r="AV148" s="17" t="s">
        <v>148</v>
      </c>
      <c r="AW148" s="17">
        <v>0</v>
      </c>
    </row>
    <row r="149" spans="1:49" x14ac:dyDescent="0.25">
      <c r="A149" s="14">
        <v>6000000152</v>
      </c>
      <c r="B149" s="14" t="s">
        <v>786</v>
      </c>
      <c r="C149" s="14" t="s">
        <v>317</v>
      </c>
      <c r="D149" s="14" t="s">
        <v>160</v>
      </c>
      <c r="E149" s="16">
        <v>45642.418411134298</v>
      </c>
      <c r="F149" s="14">
        <v>3.01</v>
      </c>
      <c r="G149" s="14">
        <v>2.7799999999999998E-2</v>
      </c>
      <c r="H149" s="14">
        <v>6.08E-2</v>
      </c>
      <c r="I149" s="14" t="s">
        <v>222</v>
      </c>
      <c r="J149" s="14">
        <v>2.41</v>
      </c>
      <c r="L149" s="14">
        <v>1.25</v>
      </c>
      <c r="M149" s="14">
        <v>1.02</v>
      </c>
      <c r="N149" s="14" t="s">
        <v>221</v>
      </c>
      <c r="O149" s="15">
        <v>7850</v>
      </c>
      <c r="P149" s="14" t="s">
        <v>220</v>
      </c>
      <c r="Q149" s="15">
        <v>0</v>
      </c>
      <c r="R149" s="14" t="s">
        <v>316</v>
      </c>
      <c r="S149" s="14" t="s">
        <v>775</v>
      </c>
      <c r="T149" s="14" t="s">
        <v>774</v>
      </c>
      <c r="U149" s="14" t="s">
        <v>785</v>
      </c>
      <c r="V149" s="14" t="s">
        <v>778</v>
      </c>
      <c r="W149" s="14" t="s">
        <v>552</v>
      </c>
      <c r="X149" s="14" t="s">
        <v>333</v>
      </c>
      <c r="Y149" s="14" t="s">
        <v>784</v>
      </c>
      <c r="Z149" s="14" t="s">
        <v>308</v>
      </c>
      <c r="AA149" s="14" t="s">
        <v>307</v>
      </c>
      <c r="AB149" s="14" t="s">
        <v>550</v>
      </c>
      <c r="AC149" s="14" t="s">
        <v>751</v>
      </c>
      <c r="AD149" s="14" t="s">
        <v>228</v>
      </c>
      <c r="AE149" s="14" t="s">
        <v>206</v>
      </c>
      <c r="AF149" s="14" t="s">
        <v>227</v>
      </c>
      <c r="AG149" s="14">
        <v>2.5</v>
      </c>
      <c r="AH149" s="14" t="s">
        <v>149</v>
      </c>
      <c r="AI149" s="14" t="s">
        <v>149</v>
      </c>
      <c r="AJ149" s="14" t="s">
        <v>148</v>
      </c>
      <c r="AK149" s="14">
        <v>0</v>
      </c>
      <c r="AL149" s="14" t="s">
        <v>149</v>
      </c>
      <c r="AM149" s="14" t="s">
        <v>149</v>
      </c>
      <c r="AN149" s="14" t="s">
        <v>148</v>
      </c>
      <c r="AO149" s="14">
        <v>0</v>
      </c>
      <c r="AP149" s="14" t="s">
        <v>226</v>
      </c>
      <c r="AQ149" s="14" t="s">
        <v>206</v>
      </c>
      <c r="AR149" s="14" t="s">
        <v>783</v>
      </c>
      <c r="AS149" s="14">
        <v>1</v>
      </c>
      <c r="AT149" s="14" t="s">
        <v>149</v>
      </c>
      <c r="AU149" s="14" t="s">
        <v>149</v>
      </c>
      <c r="AV149" s="14" t="s">
        <v>148</v>
      </c>
      <c r="AW149" s="14">
        <v>0</v>
      </c>
    </row>
    <row r="150" spans="1:49" x14ac:dyDescent="0.25">
      <c r="A150" s="14">
        <v>6000000153</v>
      </c>
      <c r="B150" s="14" t="s">
        <v>782</v>
      </c>
      <c r="C150" s="14" t="s">
        <v>317</v>
      </c>
      <c r="D150" s="14" t="s">
        <v>160</v>
      </c>
      <c r="E150" s="16">
        <v>45642.418725474497</v>
      </c>
      <c r="F150" s="14">
        <v>3.24</v>
      </c>
      <c r="G150" s="14">
        <v>7.6499999999999999E-2</v>
      </c>
      <c r="H150" s="14">
        <v>0.16600000000000001</v>
      </c>
      <c r="I150" s="14" t="s">
        <v>222</v>
      </c>
      <c r="J150" s="14">
        <v>2.59</v>
      </c>
      <c r="L150" s="14">
        <v>1.25</v>
      </c>
      <c r="M150" s="14">
        <v>1.05</v>
      </c>
      <c r="N150" s="14" t="s">
        <v>221</v>
      </c>
      <c r="O150" s="15">
        <v>7850</v>
      </c>
      <c r="P150" s="14" t="s">
        <v>220</v>
      </c>
      <c r="Q150" s="15">
        <v>0</v>
      </c>
      <c r="R150" s="14" t="s">
        <v>316</v>
      </c>
      <c r="S150" s="14" t="s">
        <v>775</v>
      </c>
      <c r="T150" s="14" t="s">
        <v>774</v>
      </c>
      <c r="U150" s="14" t="s">
        <v>781</v>
      </c>
      <c r="V150" s="14" t="s">
        <v>772</v>
      </c>
      <c r="W150" s="14" t="s">
        <v>552</v>
      </c>
      <c r="X150" s="14" t="s">
        <v>333</v>
      </c>
      <c r="Y150" s="14" t="s">
        <v>551</v>
      </c>
      <c r="Z150" s="14" t="s">
        <v>308</v>
      </c>
      <c r="AA150" s="14" t="s">
        <v>307</v>
      </c>
      <c r="AB150" s="14" t="s">
        <v>550</v>
      </c>
      <c r="AC150" s="14" t="s">
        <v>751</v>
      </c>
      <c r="AD150" s="14" t="s">
        <v>228</v>
      </c>
      <c r="AE150" s="14" t="s">
        <v>206</v>
      </c>
      <c r="AF150" s="14" t="s">
        <v>227</v>
      </c>
      <c r="AG150" s="14">
        <v>2.5</v>
      </c>
      <c r="AH150" s="14" t="s">
        <v>149</v>
      </c>
      <c r="AI150" s="14" t="s">
        <v>149</v>
      </c>
      <c r="AJ150" s="14" t="s">
        <v>148</v>
      </c>
      <c r="AK150" s="14">
        <v>0</v>
      </c>
      <c r="AL150" s="14" t="s">
        <v>149</v>
      </c>
      <c r="AM150" s="14" t="s">
        <v>149</v>
      </c>
      <c r="AN150" s="14" t="s">
        <v>148</v>
      </c>
      <c r="AO150" s="14">
        <v>0</v>
      </c>
      <c r="AP150" s="14" t="s">
        <v>226</v>
      </c>
      <c r="AQ150" s="14" t="s">
        <v>206</v>
      </c>
      <c r="AR150" s="14" t="s">
        <v>301</v>
      </c>
      <c r="AS150" s="14">
        <v>1</v>
      </c>
      <c r="AT150" s="14" t="s">
        <v>149</v>
      </c>
      <c r="AU150" s="14" t="s">
        <v>149</v>
      </c>
      <c r="AV150" s="14" t="s">
        <v>148</v>
      </c>
      <c r="AW150" s="14">
        <v>0</v>
      </c>
    </row>
    <row r="151" spans="1:49" x14ac:dyDescent="0.25">
      <c r="A151" s="14">
        <v>6000000154</v>
      </c>
      <c r="B151" s="14" t="s">
        <v>780</v>
      </c>
      <c r="C151" s="14" t="s">
        <v>317</v>
      </c>
      <c r="D151" s="14" t="s">
        <v>160</v>
      </c>
      <c r="E151" s="16">
        <v>45642.419027395801</v>
      </c>
      <c r="F151" s="14">
        <v>0.745</v>
      </c>
      <c r="G151" s="14">
        <v>7.6499999999999999E-2</v>
      </c>
      <c r="H151" s="14">
        <v>7.3899999999999993E-2</v>
      </c>
      <c r="I151" s="14" t="s">
        <v>222</v>
      </c>
      <c r="J151" s="14">
        <v>0.59599999999999997</v>
      </c>
      <c r="L151" s="14">
        <v>1.25</v>
      </c>
      <c r="M151" s="14">
        <v>1.0900000000000001</v>
      </c>
      <c r="N151" s="14" t="s">
        <v>221</v>
      </c>
      <c r="O151" s="15">
        <v>7850</v>
      </c>
      <c r="P151" s="14" t="s">
        <v>220</v>
      </c>
      <c r="Q151" s="15">
        <v>0</v>
      </c>
      <c r="R151" s="14" t="s">
        <v>316</v>
      </c>
      <c r="S151" s="14" t="s">
        <v>775</v>
      </c>
      <c r="T151" s="14" t="s">
        <v>774</v>
      </c>
      <c r="U151" s="14" t="s">
        <v>779</v>
      </c>
      <c r="V151" s="14" t="s">
        <v>778</v>
      </c>
      <c r="W151" s="14" t="s">
        <v>552</v>
      </c>
      <c r="X151" s="14" t="s">
        <v>333</v>
      </c>
      <c r="Y151" s="14" t="s">
        <v>551</v>
      </c>
      <c r="Z151" s="14" t="s">
        <v>777</v>
      </c>
      <c r="AA151" s="14" t="s">
        <v>307</v>
      </c>
      <c r="AB151" s="14" t="s">
        <v>550</v>
      </c>
      <c r="AC151" s="14" t="s">
        <v>751</v>
      </c>
      <c r="AD151" s="14" t="s">
        <v>228</v>
      </c>
      <c r="AE151" s="14" t="s">
        <v>206</v>
      </c>
      <c r="AF151" s="14" t="s">
        <v>227</v>
      </c>
      <c r="AG151" s="14">
        <v>2.5</v>
      </c>
      <c r="AH151" s="14" t="s">
        <v>149</v>
      </c>
      <c r="AI151" s="14" t="s">
        <v>149</v>
      </c>
      <c r="AJ151" s="14" t="s">
        <v>148</v>
      </c>
      <c r="AK151" s="14">
        <v>0</v>
      </c>
      <c r="AL151" s="14" t="s">
        <v>149</v>
      </c>
      <c r="AM151" s="14" t="s">
        <v>149</v>
      </c>
      <c r="AN151" s="14" t="s">
        <v>148</v>
      </c>
      <c r="AO151" s="14">
        <v>0</v>
      </c>
      <c r="AP151" s="14" t="s">
        <v>226</v>
      </c>
      <c r="AQ151" s="14" t="s">
        <v>206</v>
      </c>
      <c r="AR151" s="14" t="s">
        <v>301</v>
      </c>
      <c r="AS151" s="14">
        <v>1</v>
      </c>
      <c r="AT151" s="14" t="s">
        <v>149</v>
      </c>
      <c r="AU151" s="14" t="s">
        <v>149</v>
      </c>
      <c r="AV151" s="14" t="s">
        <v>148</v>
      </c>
      <c r="AW151" s="14">
        <v>0</v>
      </c>
    </row>
    <row r="152" spans="1:49" x14ac:dyDescent="0.25">
      <c r="A152" s="14">
        <v>6000000155</v>
      </c>
      <c r="B152" s="14" t="s">
        <v>776</v>
      </c>
      <c r="C152" s="14" t="s">
        <v>317</v>
      </c>
      <c r="D152" s="14" t="s">
        <v>160</v>
      </c>
      <c r="E152" s="16">
        <v>45642.420021643498</v>
      </c>
      <c r="F152" s="14">
        <v>1.25</v>
      </c>
      <c r="G152" s="14">
        <v>7.6499999999999999E-2</v>
      </c>
      <c r="H152" s="14">
        <v>6.6299999999999998E-2</v>
      </c>
      <c r="I152" s="14" t="s">
        <v>222</v>
      </c>
      <c r="J152" s="14">
        <v>1</v>
      </c>
      <c r="L152" s="14">
        <v>1.25</v>
      </c>
      <c r="M152" s="14">
        <v>1.05</v>
      </c>
      <c r="N152" s="14" t="s">
        <v>221</v>
      </c>
      <c r="O152" s="15">
        <v>7850</v>
      </c>
      <c r="P152" s="14" t="s">
        <v>220</v>
      </c>
      <c r="Q152" s="15">
        <v>0</v>
      </c>
      <c r="R152" s="14" t="s">
        <v>316</v>
      </c>
      <c r="S152" s="14" t="s">
        <v>775</v>
      </c>
      <c r="T152" s="14" t="s">
        <v>774</v>
      </c>
      <c r="U152" s="14" t="s">
        <v>773</v>
      </c>
      <c r="V152" s="14" t="s">
        <v>772</v>
      </c>
      <c r="W152" s="14" t="s">
        <v>552</v>
      </c>
      <c r="X152" s="14" t="s">
        <v>333</v>
      </c>
      <c r="Y152" s="14" t="s">
        <v>309</v>
      </c>
      <c r="Z152" s="14" t="s">
        <v>308</v>
      </c>
      <c r="AA152" s="14" t="s">
        <v>771</v>
      </c>
      <c r="AB152" s="14" t="s">
        <v>550</v>
      </c>
      <c r="AC152" s="14" t="s">
        <v>751</v>
      </c>
      <c r="AD152" s="14" t="s">
        <v>228</v>
      </c>
      <c r="AE152" s="14" t="s">
        <v>206</v>
      </c>
      <c r="AF152" s="14" t="s">
        <v>227</v>
      </c>
      <c r="AG152" s="14">
        <v>2.5</v>
      </c>
      <c r="AH152" s="14" t="s">
        <v>149</v>
      </c>
      <c r="AI152" s="14" t="s">
        <v>149</v>
      </c>
      <c r="AJ152" s="14" t="s">
        <v>148</v>
      </c>
      <c r="AK152" s="14">
        <v>0</v>
      </c>
      <c r="AL152" s="14" t="s">
        <v>149</v>
      </c>
      <c r="AM152" s="14" t="s">
        <v>149</v>
      </c>
      <c r="AN152" s="14" t="s">
        <v>148</v>
      </c>
      <c r="AO152" s="14">
        <v>0</v>
      </c>
      <c r="AP152" s="14" t="s">
        <v>226</v>
      </c>
      <c r="AQ152" s="14" t="s">
        <v>206</v>
      </c>
      <c r="AR152" s="14" t="s">
        <v>301</v>
      </c>
      <c r="AS152" s="14">
        <v>1</v>
      </c>
      <c r="AT152" s="14" t="s">
        <v>149</v>
      </c>
      <c r="AU152" s="14" t="s">
        <v>149</v>
      </c>
      <c r="AV152" s="14" t="s">
        <v>148</v>
      </c>
      <c r="AW152" s="14">
        <v>0</v>
      </c>
    </row>
    <row r="153" spans="1:49" x14ac:dyDescent="0.25">
      <c r="A153" s="14">
        <v>6000000156</v>
      </c>
      <c r="B153" s="14" t="s">
        <v>770</v>
      </c>
      <c r="C153" s="14" t="s">
        <v>317</v>
      </c>
      <c r="D153" s="14" t="s">
        <v>160</v>
      </c>
      <c r="E153" s="16">
        <v>45642.420136909699</v>
      </c>
      <c r="F153" s="14">
        <v>4.75</v>
      </c>
      <c r="G153" s="14">
        <v>7.6499999999999999E-2</v>
      </c>
      <c r="H153" s="14">
        <v>0.24099999999999999</v>
      </c>
      <c r="I153" s="14" t="s">
        <v>222</v>
      </c>
      <c r="J153" s="14">
        <v>3.8</v>
      </c>
      <c r="L153" s="14">
        <v>1.25</v>
      </c>
      <c r="M153" s="14">
        <v>1.05</v>
      </c>
      <c r="N153" s="14" t="s">
        <v>221</v>
      </c>
      <c r="O153" s="15">
        <v>7900</v>
      </c>
      <c r="P153" s="14" t="s">
        <v>220</v>
      </c>
      <c r="Q153" s="15">
        <v>0</v>
      </c>
      <c r="R153" s="14" t="s">
        <v>765</v>
      </c>
      <c r="S153" s="14" t="s">
        <v>769</v>
      </c>
      <c r="T153" s="14" t="s">
        <v>768</v>
      </c>
      <c r="U153" s="14" t="s">
        <v>767</v>
      </c>
      <c r="V153" s="14" t="s">
        <v>755</v>
      </c>
      <c r="W153" s="14" t="s">
        <v>552</v>
      </c>
      <c r="X153" s="14" t="s">
        <v>754</v>
      </c>
      <c r="Y153" s="14" t="s">
        <v>551</v>
      </c>
      <c r="Z153" s="14" t="s">
        <v>308</v>
      </c>
      <c r="AA153" s="14" t="s">
        <v>753</v>
      </c>
      <c r="AB153" s="14" t="s">
        <v>752</v>
      </c>
      <c r="AC153" s="14" t="s">
        <v>751</v>
      </c>
      <c r="AD153" s="14" t="s">
        <v>228</v>
      </c>
      <c r="AE153" s="14" t="s">
        <v>206</v>
      </c>
      <c r="AF153" s="14" t="s">
        <v>227</v>
      </c>
      <c r="AG153" s="14">
        <v>2.5</v>
      </c>
      <c r="AH153" s="14" t="s">
        <v>149</v>
      </c>
      <c r="AI153" s="14" t="s">
        <v>149</v>
      </c>
      <c r="AJ153" s="14" t="s">
        <v>148</v>
      </c>
      <c r="AK153" s="14">
        <v>0</v>
      </c>
      <c r="AL153" s="14" t="s">
        <v>149</v>
      </c>
      <c r="AM153" s="14" t="s">
        <v>149</v>
      </c>
      <c r="AN153" s="14" t="s">
        <v>148</v>
      </c>
      <c r="AO153" s="14">
        <v>0</v>
      </c>
      <c r="AP153" s="14" t="s">
        <v>226</v>
      </c>
      <c r="AQ153" s="14" t="s">
        <v>206</v>
      </c>
      <c r="AR153" s="14" t="s">
        <v>301</v>
      </c>
      <c r="AS153" s="14">
        <v>1</v>
      </c>
      <c r="AT153" s="14" t="s">
        <v>149</v>
      </c>
      <c r="AU153" s="14" t="s">
        <v>149</v>
      </c>
      <c r="AV153" s="14" t="s">
        <v>148</v>
      </c>
      <c r="AW153" s="14">
        <v>0</v>
      </c>
    </row>
    <row r="154" spans="1:49" x14ac:dyDescent="0.25">
      <c r="A154" s="14">
        <v>6000000157</v>
      </c>
      <c r="B154" s="14" t="s">
        <v>766</v>
      </c>
      <c r="C154" s="14" t="s">
        <v>317</v>
      </c>
      <c r="D154" s="14" t="s">
        <v>160</v>
      </c>
      <c r="E154" s="16">
        <v>45642.420236886603</v>
      </c>
      <c r="F154" s="14">
        <v>4.5</v>
      </c>
      <c r="G154" s="14">
        <v>7.6499999999999999E-2</v>
      </c>
      <c r="H154" s="14">
        <v>0.22900000000000001</v>
      </c>
      <c r="I154" s="14" t="s">
        <v>222</v>
      </c>
      <c r="J154" s="14">
        <v>3.6</v>
      </c>
      <c r="L154" s="14">
        <v>1.25</v>
      </c>
      <c r="M154" s="14">
        <v>1.05</v>
      </c>
      <c r="N154" s="14" t="s">
        <v>221</v>
      </c>
      <c r="O154" s="15">
        <v>7900</v>
      </c>
      <c r="P154" s="14" t="s">
        <v>220</v>
      </c>
      <c r="Q154" s="15">
        <v>0</v>
      </c>
      <c r="R154" s="14" t="s">
        <v>765</v>
      </c>
      <c r="S154" s="14" t="s">
        <v>764</v>
      </c>
      <c r="T154" s="14" t="s">
        <v>763</v>
      </c>
      <c r="U154" s="14" t="s">
        <v>762</v>
      </c>
      <c r="V154" s="14" t="s">
        <v>755</v>
      </c>
      <c r="W154" s="14" t="s">
        <v>552</v>
      </c>
      <c r="X154" s="14" t="s">
        <v>754</v>
      </c>
      <c r="Y154" s="14" t="s">
        <v>551</v>
      </c>
      <c r="Z154" s="14" t="s">
        <v>308</v>
      </c>
      <c r="AA154" s="14" t="s">
        <v>761</v>
      </c>
      <c r="AB154" s="14" t="s">
        <v>752</v>
      </c>
      <c r="AC154" s="14" t="s">
        <v>751</v>
      </c>
      <c r="AD154" s="14" t="s">
        <v>228</v>
      </c>
      <c r="AE154" s="14" t="s">
        <v>206</v>
      </c>
      <c r="AF154" s="14" t="s">
        <v>227</v>
      </c>
      <c r="AG154" s="14">
        <v>2.5</v>
      </c>
      <c r="AH154" s="14" t="s">
        <v>149</v>
      </c>
      <c r="AI154" s="14" t="s">
        <v>149</v>
      </c>
      <c r="AJ154" s="14" t="s">
        <v>148</v>
      </c>
      <c r="AK154" s="14">
        <v>0</v>
      </c>
      <c r="AL154" s="14" t="s">
        <v>149</v>
      </c>
      <c r="AM154" s="14" t="s">
        <v>149</v>
      </c>
      <c r="AN154" s="14" t="s">
        <v>148</v>
      </c>
      <c r="AO154" s="14">
        <v>0</v>
      </c>
      <c r="AP154" s="14" t="s">
        <v>226</v>
      </c>
      <c r="AQ154" s="14" t="s">
        <v>206</v>
      </c>
      <c r="AR154" s="14" t="s">
        <v>301</v>
      </c>
      <c r="AS154" s="14">
        <v>1</v>
      </c>
      <c r="AT154" s="14" t="s">
        <v>149</v>
      </c>
      <c r="AU154" s="14" t="s">
        <v>149</v>
      </c>
      <c r="AV154" s="14" t="s">
        <v>148</v>
      </c>
      <c r="AW154" s="14">
        <v>0</v>
      </c>
    </row>
    <row r="155" spans="1:49" x14ac:dyDescent="0.25">
      <c r="A155" s="14">
        <v>6000000158</v>
      </c>
      <c r="B155" s="14" t="s">
        <v>760</v>
      </c>
      <c r="C155" s="14" t="s">
        <v>317</v>
      </c>
      <c r="D155" s="14" t="s">
        <v>160</v>
      </c>
      <c r="E155" s="16">
        <v>45642.420341712997</v>
      </c>
      <c r="F155" s="14">
        <v>4.25</v>
      </c>
      <c r="G155" s="14">
        <v>7.6499999999999999E-2</v>
      </c>
      <c r="H155" s="14">
        <v>0.216</v>
      </c>
      <c r="I155" s="14" t="s">
        <v>222</v>
      </c>
      <c r="J155" s="14">
        <v>3.4</v>
      </c>
      <c r="L155" s="14">
        <v>1.25</v>
      </c>
      <c r="M155" s="14">
        <v>1.05</v>
      </c>
      <c r="N155" s="14" t="s">
        <v>221</v>
      </c>
      <c r="O155" s="15">
        <v>7900</v>
      </c>
      <c r="P155" s="14" t="s">
        <v>220</v>
      </c>
      <c r="Q155" s="15">
        <v>0</v>
      </c>
      <c r="R155" s="14" t="s">
        <v>759</v>
      </c>
      <c r="S155" s="14" t="s">
        <v>758</v>
      </c>
      <c r="T155" s="14" t="s">
        <v>757</v>
      </c>
      <c r="U155" s="14" t="s">
        <v>756</v>
      </c>
      <c r="V155" s="14" t="s">
        <v>755</v>
      </c>
      <c r="W155" s="14" t="s">
        <v>552</v>
      </c>
      <c r="X155" s="14" t="s">
        <v>754</v>
      </c>
      <c r="Y155" s="14" t="s">
        <v>551</v>
      </c>
      <c r="Z155" s="14" t="s">
        <v>308</v>
      </c>
      <c r="AA155" s="14" t="s">
        <v>753</v>
      </c>
      <c r="AB155" s="14" t="s">
        <v>752</v>
      </c>
      <c r="AC155" s="14" t="s">
        <v>751</v>
      </c>
      <c r="AD155" s="14" t="s">
        <v>228</v>
      </c>
      <c r="AE155" s="14" t="s">
        <v>206</v>
      </c>
      <c r="AF155" s="14" t="s">
        <v>227</v>
      </c>
      <c r="AG155" s="14">
        <v>2.5</v>
      </c>
      <c r="AH155" s="14" t="s">
        <v>149</v>
      </c>
      <c r="AI155" s="14" t="s">
        <v>149</v>
      </c>
      <c r="AJ155" s="14" t="s">
        <v>148</v>
      </c>
      <c r="AK155" s="14">
        <v>0</v>
      </c>
      <c r="AL155" s="14" t="s">
        <v>149</v>
      </c>
      <c r="AM155" s="14" t="s">
        <v>149</v>
      </c>
      <c r="AN155" s="14" t="s">
        <v>148</v>
      </c>
      <c r="AO155" s="14">
        <v>0</v>
      </c>
      <c r="AP155" s="14" t="s">
        <v>226</v>
      </c>
      <c r="AQ155" s="14" t="s">
        <v>206</v>
      </c>
      <c r="AR155" s="14" t="s">
        <v>301</v>
      </c>
      <c r="AS155" s="14">
        <v>1</v>
      </c>
      <c r="AT155" s="14" t="s">
        <v>149</v>
      </c>
      <c r="AU155" s="14" t="s">
        <v>149</v>
      </c>
      <c r="AV155" s="14" t="s">
        <v>148</v>
      </c>
      <c r="AW155" s="14">
        <v>0</v>
      </c>
    </row>
    <row r="156" spans="1:49" x14ac:dyDescent="0.25">
      <c r="A156" s="14">
        <v>6000000159</v>
      </c>
      <c r="B156" s="14" t="s">
        <v>750</v>
      </c>
      <c r="C156" s="14" t="s">
        <v>317</v>
      </c>
      <c r="D156" s="14" t="s">
        <v>160</v>
      </c>
      <c r="E156" s="16">
        <v>45642.420689652798</v>
      </c>
      <c r="F156" s="14">
        <v>7.5</v>
      </c>
      <c r="G156" s="14">
        <v>4.87E-2</v>
      </c>
      <c r="H156" s="14">
        <v>0.377</v>
      </c>
      <c r="I156" s="14" t="s">
        <v>222</v>
      </c>
      <c r="J156" s="14">
        <v>6</v>
      </c>
      <c r="L156" s="14">
        <v>1.25</v>
      </c>
      <c r="M156" s="14">
        <v>1.05</v>
      </c>
      <c r="N156" s="14" t="s">
        <v>221</v>
      </c>
      <c r="O156" s="15">
        <v>2700</v>
      </c>
      <c r="P156" s="14" t="s">
        <v>220</v>
      </c>
      <c r="Q156" s="15">
        <v>0</v>
      </c>
      <c r="R156" s="14" t="s">
        <v>316</v>
      </c>
      <c r="S156" s="14" t="s">
        <v>721</v>
      </c>
      <c r="T156" s="14" t="s">
        <v>720</v>
      </c>
      <c r="U156" s="14" t="s">
        <v>747</v>
      </c>
      <c r="V156" s="14" t="s">
        <v>718</v>
      </c>
      <c r="W156" s="14" t="s">
        <v>749</v>
      </c>
      <c r="X156" s="14" t="s">
        <v>740</v>
      </c>
      <c r="Y156" s="14" t="s">
        <v>348</v>
      </c>
      <c r="Z156" s="14" t="s">
        <v>308</v>
      </c>
      <c r="AA156" s="14" t="s">
        <v>739</v>
      </c>
      <c r="AB156" s="14" t="s">
        <v>744</v>
      </c>
      <c r="AC156" s="14" t="s">
        <v>737</v>
      </c>
      <c r="AD156" s="14" t="s">
        <v>228</v>
      </c>
      <c r="AE156" s="14" t="s">
        <v>206</v>
      </c>
      <c r="AF156" s="14" t="s">
        <v>227</v>
      </c>
      <c r="AG156" s="14">
        <v>2.5</v>
      </c>
      <c r="AH156" s="14" t="s">
        <v>149</v>
      </c>
      <c r="AI156" s="14" t="s">
        <v>149</v>
      </c>
      <c r="AJ156" s="14" t="s">
        <v>148</v>
      </c>
      <c r="AK156" s="14">
        <v>0</v>
      </c>
      <c r="AL156" s="14" t="s">
        <v>149</v>
      </c>
      <c r="AM156" s="14" t="s">
        <v>149</v>
      </c>
      <c r="AN156" s="14" t="s">
        <v>148</v>
      </c>
      <c r="AO156" s="14">
        <v>0</v>
      </c>
      <c r="AP156" s="14" t="s">
        <v>226</v>
      </c>
      <c r="AQ156" s="14" t="s">
        <v>206</v>
      </c>
      <c r="AR156" s="14" t="s">
        <v>343</v>
      </c>
      <c r="AS156" s="14">
        <v>1</v>
      </c>
      <c r="AT156" s="14" t="s">
        <v>149</v>
      </c>
      <c r="AU156" s="14" t="s">
        <v>149</v>
      </c>
      <c r="AV156" s="14" t="s">
        <v>148</v>
      </c>
      <c r="AW156" s="14">
        <v>0</v>
      </c>
    </row>
    <row r="157" spans="1:49" x14ac:dyDescent="0.25">
      <c r="A157" s="14">
        <v>6000000160</v>
      </c>
      <c r="B157" s="14" t="s">
        <v>748</v>
      </c>
      <c r="C157" s="14" t="s">
        <v>317</v>
      </c>
      <c r="D157" s="14" t="s">
        <v>160</v>
      </c>
      <c r="E157" s="16">
        <v>45642.4208003241</v>
      </c>
      <c r="F157" s="14">
        <v>2.13</v>
      </c>
      <c r="G157" s="14">
        <v>4.87E-2</v>
      </c>
      <c r="H157" s="14">
        <v>0.109</v>
      </c>
      <c r="I157" s="14" t="s">
        <v>222</v>
      </c>
      <c r="J157" s="14">
        <v>1.7</v>
      </c>
      <c r="L157" s="14">
        <v>1.25</v>
      </c>
      <c r="M157" s="14">
        <v>1.05</v>
      </c>
      <c r="N157" s="14" t="s">
        <v>221</v>
      </c>
      <c r="O157" s="15">
        <v>2700</v>
      </c>
      <c r="P157" s="14" t="s">
        <v>220</v>
      </c>
      <c r="Q157" s="15">
        <v>0</v>
      </c>
      <c r="R157" s="14" t="s">
        <v>316</v>
      </c>
      <c r="S157" s="14" t="s">
        <v>721</v>
      </c>
      <c r="T157" s="14" t="s">
        <v>720</v>
      </c>
      <c r="U157" s="14" t="s">
        <v>747</v>
      </c>
      <c r="V157" s="14" t="s">
        <v>718</v>
      </c>
      <c r="W157" s="14" t="s">
        <v>746</v>
      </c>
      <c r="X157" s="14" t="s">
        <v>740</v>
      </c>
      <c r="Y157" s="14" t="s">
        <v>745</v>
      </c>
      <c r="Z157" s="14" t="s">
        <v>308</v>
      </c>
      <c r="AA157" s="14" t="s">
        <v>739</v>
      </c>
      <c r="AB157" s="14" t="s">
        <v>744</v>
      </c>
      <c r="AC157" s="14" t="s">
        <v>737</v>
      </c>
      <c r="AD157" s="14" t="s">
        <v>228</v>
      </c>
      <c r="AE157" s="14" t="s">
        <v>206</v>
      </c>
      <c r="AF157" s="14" t="s">
        <v>227</v>
      </c>
      <c r="AG157" s="14">
        <v>2.5</v>
      </c>
      <c r="AH157" s="14" t="s">
        <v>149</v>
      </c>
      <c r="AI157" s="14" t="s">
        <v>149</v>
      </c>
      <c r="AJ157" s="14" t="s">
        <v>148</v>
      </c>
      <c r="AK157" s="14">
        <v>0</v>
      </c>
      <c r="AL157" s="14" t="s">
        <v>149</v>
      </c>
      <c r="AM157" s="14" t="s">
        <v>149</v>
      </c>
      <c r="AN157" s="14" t="s">
        <v>148</v>
      </c>
      <c r="AO157" s="14">
        <v>0</v>
      </c>
      <c r="AP157" s="14" t="s">
        <v>226</v>
      </c>
      <c r="AQ157" s="14" t="s">
        <v>206</v>
      </c>
      <c r="AR157" s="14" t="s">
        <v>343</v>
      </c>
      <c r="AS157" s="14">
        <v>1</v>
      </c>
      <c r="AT157" s="14" t="s">
        <v>149</v>
      </c>
      <c r="AU157" s="14" t="s">
        <v>149</v>
      </c>
      <c r="AV157" s="14" t="s">
        <v>148</v>
      </c>
      <c r="AW157" s="14">
        <v>0</v>
      </c>
    </row>
    <row r="158" spans="1:49" x14ac:dyDescent="0.25">
      <c r="A158" s="14">
        <v>6000000161</v>
      </c>
      <c r="B158" s="14" t="s">
        <v>743</v>
      </c>
      <c r="C158" s="14" t="s">
        <v>317</v>
      </c>
      <c r="D158" s="14" t="s">
        <v>160</v>
      </c>
      <c r="E158" s="16">
        <v>45642.420918263902</v>
      </c>
      <c r="F158" s="14">
        <v>12.5</v>
      </c>
      <c r="G158" s="14">
        <v>4.87E-2</v>
      </c>
      <c r="H158" s="14">
        <v>0.627</v>
      </c>
      <c r="I158" s="14" t="s">
        <v>222</v>
      </c>
      <c r="J158" s="14">
        <v>10</v>
      </c>
      <c r="L158" s="14">
        <v>1.25</v>
      </c>
      <c r="M158" s="14">
        <v>1.05</v>
      </c>
      <c r="N158" s="14" t="s">
        <v>221</v>
      </c>
      <c r="O158" s="15">
        <v>2700</v>
      </c>
      <c r="P158" s="14" t="s">
        <v>220</v>
      </c>
      <c r="Q158" s="15">
        <v>0</v>
      </c>
      <c r="R158" s="14" t="s">
        <v>316</v>
      </c>
      <c r="S158" s="14" t="s">
        <v>721</v>
      </c>
      <c r="T158" s="14" t="s">
        <v>720</v>
      </c>
      <c r="U158" s="14" t="s">
        <v>742</v>
      </c>
      <c r="V158" s="14" t="s">
        <v>718</v>
      </c>
      <c r="W158" s="14" t="s">
        <v>741</v>
      </c>
      <c r="X158" s="14" t="s">
        <v>740</v>
      </c>
      <c r="Y158" s="14" t="s">
        <v>348</v>
      </c>
      <c r="Z158" s="14" t="s">
        <v>308</v>
      </c>
      <c r="AA158" s="14" t="s">
        <v>739</v>
      </c>
      <c r="AB158" s="14" t="s">
        <v>738</v>
      </c>
      <c r="AC158" s="14" t="s">
        <v>737</v>
      </c>
      <c r="AD158" s="14" t="s">
        <v>228</v>
      </c>
      <c r="AE158" s="14" t="s">
        <v>206</v>
      </c>
      <c r="AF158" s="14" t="s">
        <v>227</v>
      </c>
      <c r="AG158" s="14">
        <v>2.5</v>
      </c>
      <c r="AH158" s="14" t="s">
        <v>149</v>
      </c>
      <c r="AI158" s="14" t="s">
        <v>149</v>
      </c>
      <c r="AJ158" s="14" t="s">
        <v>148</v>
      </c>
      <c r="AK158" s="14">
        <v>0</v>
      </c>
      <c r="AL158" s="14" t="s">
        <v>149</v>
      </c>
      <c r="AM158" s="14" t="s">
        <v>149</v>
      </c>
      <c r="AN158" s="14" t="s">
        <v>148</v>
      </c>
      <c r="AO158" s="14">
        <v>0</v>
      </c>
      <c r="AP158" s="14" t="s">
        <v>226</v>
      </c>
      <c r="AQ158" s="14" t="s">
        <v>206</v>
      </c>
      <c r="AR158" s="14" t="s">
        <v>343</v>
      </c>
      <c r="AS158" s="14">
        <v>1</v>
      </c>
      <c r="AT158" s="14" t="s">
        <v>149</v>
      </c>
      <c r="AU158" s="14" t="s">
        <v>149</v>
      </c>
      <c r="AV158" s="14" t="s">
        <v>148</v>
      </c>
      <c r="AW158" s="14">
        <v>0</v>
      </c>
    </row>
    <row r="159" spans="1:49" x14ac:dyDescent="0.25">
      <c r="A159" s="14">
        <v>6000000162</v>
      </c>
      <c r="B159" s="14" t="s">
        <v>736</v>
      </c>
      <c r="C159" s="14" t="s">
        <v>317</v>
      </c>
      <c r="D159" s="14" t="s">
        <v>160</v>
      </c>
      <c r="E159" s="16">
        <v>45642.4210969907</v>
      </c>
      <c r="F159" s="14">
        <v>2.48</v>
      </c>
      <c r="G159" s="14">
        <v>7.6499999999999999E-2</v>
      </c>
      <c r="H159" s="14">
        <v>0.128</v>
      </c>
      <c r="I159" s="14" t="s">
        <v>222</v>
      </c>
      <c r="J159" s="14">
        <v>1.98</v>
      </c>
      <c r="L159" s="14">
        <v>1.25</v>
      </c>
      <c r="M159" s="14">
        <v>1.05</v>
      </c>
      <c r="N159" s="14" t="s">
        <v>221</v>
      </c>
      <c r="O159" s="15">
        <v>8960</v>
      </c>
      <c r="P159" s="14" t="s">
        <v>220</v>
      </c>
      <c r="Q159" s="15">
        <v>0</v>
      </c>
      <c r="R159" s="14" t="s">
        <v>722</v>
      </c>
      <c r="S159" s="14" t="s">
        <v>721</v>
      </c>
      <c r="T159" s="14" t="s">
        <v>720</v>
      </c>
      <c r="U159" s="14" t="s">
        <v>733</v>
      </c>
      <c r="V159" s="14" t="s">
        <v>735</v>
      </c>
      <c r="W159" s="14" t="s">
        <v>717</v>
      </c>
      <c r="X159" s="14" t="s">
        <v>716</v>
      </c>
      <c r="Y159" s="14" t="s">
        <v>309</v>
      </c>
      <c r="Z159" s="14" t="s">
        <v>715</v>
      </c>
      <c r="AA159" s="14" t="s">
        <v>714</v>
      </c>
      <c r="AB159" s="14" t="s">
        <v>713</v>
      </c>
      <c r="AC159" s="14" t="s">
        <v>728</v>
      </c>
      <c r="AD159" s="14" t="s">
        <v>228</v>
      </c>
      <c r="AE159" s="14" t="s">
        <v>206</v>
      </c>
      <c r="AF159" s="14" t="s">
        <v>227</v>
      </c>
      <c r="AG159" s="14">
        <v>2.5</v>
      </c>
      <c r="AH159" s="14" t="s">
        <v>149</v>
      </c>
      <c r="AI159" s="14" t="s">
        <v>149</v>
      </c>
      <c r="AJ159" s="14" t="s">
        <v>148</v>
      </c>
      <c r="AK159" s="14">
        <v>0</v>
      </c>
      <c r="AL159" s="14" t="s">
        <v>149</v>
      </c>
      <c r="AM159" s="14" t="s">
        <v>149</v>
      </c>
      <c r="AN159" s="14" t="s">
        <v>148</v>
      </c>
      <c r="AO159" s="14">
        <v>0</v>
      </c>
      <c r="AP159" s="14" t="s">
        <v>226</v>
      </c>
      <c r="AQ159" s="14" t="s">
        <v>206</v>
      </c>
      <c r="AR159" s="14" t="s">
        <v>301</v>
      </c>
      <c r="AS159" s="14">
        <v>1</v>
      </c>
      <c r="AT159" s="14" t="s">
        <v>149</v>
      </c>
      <c r="AU159" s="14" t="s">
        <v>149</v>
      </c>
      <c r="AV159" s="14" t="s">
        <v>148</v>
      </c>
      <c r="AW159" s="14">
        <v>0</v>
      </c>
    </row>
    <row r="160" spans="1:49" x14ac:dyDescent="0.25">
      <c r="A160" s="14">
        <v>6000000163</v>
      </c>
      <c r="B160" s="14" t="s">
        <v>734</v>
      </c>
      <c r="C160" s="14" t="s">
        <v>317</v>
      </c>
      <c r="D160" s="14" t="s">
        <v>160</v>
      </c>
      <c r="E160" s="16">
        <v>45642.421219930598</v>
      </c>
      <c r="F160" s="14">
        <v>0.625</v>
      </c>
      <c r="G160" s="14">
        <v>7.6499999999999999E-2</v>
      </c>
      <c r="H160" s="14">
        <v>3.5099999999999999E-2</v>
      </c>
      <c r="I160" s="14" t="s">
        <v>222</v>
      </c>
      <c r="J160" s="14">
        <v>0.5</v>
      </c>
      <c r="L160" s="14">
        <v>1.25</v>
      </c>
      <c r="M160" s="14">
        <v>1.05</v>
      </c>
      <c r="N160" s="14" t="s">
        <v>221</v>
      </c>
      <c r="O160" s="15">
        <v>8960</v>
      </c>
      <c r="P160" s="14" t="s">
        <v>220</v>
      </c>
      <c r="Q160" s="15">
        <v>0</v>
      </c>
      <c r="R160" s="14" t="s">
        <v>722</v>
      </c>
      <c r="S160" s="14" t="s">
        <v>721</v>
      </c>
      <c r="T160" s="14" t="s">
        <v>720</v>
      </c>
      <c r="U160" s="14" t="s">
        <v>733</v>
      </c>
      <c r="V160" s="14" t="s">
        <v>732</v>
      </c>
      <c r="W160" s="14" t="s">
        <v>717</v>
      </c>
      <c r="X160" s="14" t="s">
        <v>716</v>
      </c>
      <c r="Y160" s="14" t="s">
        <v>309</v>
      </c>
      <c r="Z160" s="14" t="s">
        <v>715</v>
      </c>
      <c r="AA160" s="14" t="s">
        <v>714</v>
      </c>
      <c r="AB160" s="14" t="s">
        <v>713</v>
      </c>
      <c r="AC160" s="14" t="s">
        <v>728</v>
      </c>
      <c r="AD160" s="14" t="s">
        <v>228</v>
      </c>
      <c r="AE160" s="14" t="s">
        <v>206</v>
      </c>
      <c r="AF160" s="14" t="s">
        <v>227</v>
      </c>
      <c r="AG160" s="14">
        <v>2.5</v>
      </c>
      <c r="AH160" s="14" t="s">
        <v>149</v>
      </c>
      <c r="AI160" s="14" t="s">
        <v>149</v>
      </c>
      <c r="AJ160" s="14" t="s">
        <v>148</v>
      </c>
      <c r="AK160" s="14">
        <v>0</v>
      </c>
      <c r="AL160" s="14" t="s">
        <v>149</v>
      </c>
      <c r="AM160" s="14" t="s">
        <v>149</v>
      </c>
      <c r="AN160" s="14" t="s">
        <v>148</v>
      </c>
      <c r="AO160" s="14">
        <v>0</v>
      </c>
      <c r="AP160" s="14" t="s">
        <v>226</v>
      </c>
      <c r="AQ160" s="14" t="s">
        <v>206</v>
      </c>
      <c r="AR160" s="14" t="s">
        <v>301</v>
      </c>
      <c r="AS160" s="14">
        <v>1</v>
      </c>
      <c r="AT160" s="14" t="s">
        <v>149</v>
      </c>
      <c r="AU160" s="14" t="s">
        <v>149</v>
      </c>
      <c r="AV160" s="14" t="s">
        <v>148</v>
      </c>
      <c r="AW160" s="14">
        <v>0</v>
      </c>
    </row>
    <row r="161" spans="1:49" x14ac:dyDescent="0.25">
      <c r="A161" s="14">
        <v>6000000164</v>
      </c>
      <c r="B161" s="14" t="s">
        <v>731</v>
      </c>
      <c r="C161" s="14" t="s">
        <v>317</v>
      </c>
      <c r="D161" s="14" t="s">
        <v>160</v>
      </c>
      <c r="E161" s="16">
        <v>45642.421331192098</v>
      </c>
      <c r="F161" s="14">
        <v>2.97</v>
      </c>
      <c r="G161" s="14">
        <v>7.6499999999999999E-2</v>
      </c>
      <c r="H161" s="14">
        <v>0.153</v>
      </c>
      <c r="I161" s="14" t="s">
        <v>222</v>
      </c>
      <c r="J161" s="14">
        <v>2.38</v>
      </c>
      <c r="L161" s="14">
        <v>1.25</v>
      </c>
      <c r="M161" s="14">
        <v>1.05</v>
      </c>
      <c r="N161" s="14" t="s">
        <v>221</v>
      </c>
      <c r="O161" s="15">
        <v>8960</v>
      </c>
      <c r="P161" s="14" t="s">
        <v>220</v>
      </c>
      <c r="Q161" s="15">
        <v>0</v>
      </c>
      <c r="R161" s="14" t="s">
        <v>726</v>
      </c>
      <c r="S161" s="14" t="s">
        <v>721</v>
      </c>
      <c r="T161" s="14" t="s">
        <v>720</v>
      </c>
      <c r="U161" s="14" t="s">
        <v>730</v>
      </c>
      <c r="V161" s="14" t="s">
        <v>729</v>
      </c>
      <c r="W161" s="14" t="s">
        <v>717</v>
      </c>
      <c r="X161" s="14" t="s">
        <v>716</v>
      </c>
      <c r="Y161" s="14" t="s">
        <v>309</v>
      </c>
      <c r="Z161" s="14" t="s">
        <v>715</v>
      </c>
      <c r="AA161" s="14" t="s">
        <v>714</v>
      </c>
      <c r="AB161" s="14" t="s">
        <v>713</v>
      </c>
      <c r="AC161" s="14" t="s">
        <v>728</v>
      </c>
      <c r="AD161" s="14" t="s">
        <v>228</v>
      </c>
      <c r="AE161" s="14" t="s">
        <v>206</v>
      </c>
      <c r="AF161" s="14" t="s">
        <v>227</v>
      </c>
      <c r="AG161" s="14">
        <v>2.5</v>
      </c>
      <c r="AH161" s="14" t="s">
        <v>149</v>
      </c>
      <c r="AI161" s="14" t="s">
        <v>149</v>
      </c>
      <c r="AJ161" s="14" t="s">
        <v>148</v>
      </c>
      <c r="AK161" s="14">
        <v>0</v>
      </c>
      <c r="AL161" s="14" t="s">
        <v>149</v>
      </c>
      <c r="AM161" s="14" t="s">
        <v>149</v>
      </c>
      <c r="AN161" s="14" t="s">
        <v>148</v>
      </c>
      <c r="AO161" s="14">
        <v>0</v>
      </c>
      <c r="AP161" s="14" t="s">
        <v>226</v>
      </c>
      <c r="AQ161" s="14" t="s">
        <v>206</v>
      </c>
      <c r="AR161" s="14" t="s">
        <v>301</v>
      </c>
      <c r="AS161" s="14">
        <v>1</v>
      </c>
      <c r="AT161" s="14" t="s">
        <v>149</v>
      </c>
      <c r="AU161" s="14" t="s">
        <v>149</v>
      </c>
      <c r="AV161" s="14" t="s">
        <v>148</v>
      </c>
      <c r="AW161" s="14">
        <v>0</v>
      </c>
    </row>
    <row r="162" spans="1:49" x14ac:dyDescent="0.25">
      <c r="A162" s="14">
        <v>6000000165</v>
      </c>
      <c r="B162" s="14" t="s">
        <v>727</v>
      </c>
      <c r="C162" s="14" t="s">
        <v>317</v>
      </c>
      <c r="D162" s="14" t="s">
        <v>160</v>
      </c>
      <c r="E162" s="16">
        <v>45642.421460011603</v>
      </c>
      <c r="F162" s="14">
        <v>0.80900000000000005</v>
      </c>
      <c r="G162" s="14">
        <v>7.6499999999999999E-2</v>
      </c>
      <c r="H162" s="14">
        <v>4.4299999999999999E-2</v>
      </c>
      <c r="I162" s="14" t="s">
        <v>222</v>
      </c>
      <c r="J162" s="14">
        <v>0.64700000000000002</v>
      </c>
      <c r="L162" s="14">
        <v>1.25</v>
      </c>
      <c r="M162" s="14">
        <v>1.05</v>
      </c>
      <c r="N162" s="14" t="s">
        <v>221</v>
      </c>
      <c r="O162" s="15">
        <v>8960</v>
      </c>
      <c r="P162" s="14" t="s">
        <v>220</v>
      </c>
      <c r="Q162" s="15">
        <v>0</v>
      </c>
      <c r="R162" s="14" t="s">
        <v>726</v>
      </c>
      <c r="S162" s="14" t="s">
        <v>721</v>
      </c>
      <c r="T162" s="14" t="s">
        <v>720</v>
      </c>
      <c r="U162" s="14" t="s">
        <v>725</v>
      </c>
      <c r="V162" s="14" t="s">
        <v>724</v>
      </c>
      <c r="W162" s="14" t="s">
        <v>717</v>
      </c>
      <c r="X162" s="14" t="s">
        <v>716</v>
      </c>
      <c r="Y162" s="14" t="s">
        <v>309</v>
      </c>
      <c r="Z162" s="14" t="s">
        <v>715</v>
      </c>
      <c r="AA162" s="14" t="s">
        <v>714</v>
      </c>
      <c r="AB162" s="14" t="s">
        <v>713</v>
      </c>
      <c r="AC162" s="14" t="s">
        <v>712</v>
      </c>
      <c r="AD162" s="14" t="s">
        <v>228</v>
      </c>
      <c r="AE162" s="14" t="s">
        <v>206</v>
      </c>
      <c r="AF162" s="14" t="s">
        <v>227</v>
      </c>
      <c r="AG162" s="14">
        <v>2.5</v>
      </c>
      <c r="AH162" s="14" t="s">
        <v>149</v>
      </c>
      <c r="AI162" s="14" t="s">
        <v>149</v>
      </c>
      <c r="AJ162" s="14" t="s">
        <v>148</v>
      </c>
      <c r="AK162" s="14">
        <v>0</v>
      </c>
      <c r="AL162" s="14" t="s">
        <v>149</v>
      </c>
      <c r="AM162" s="14" t="s">
        <v>149</v>
      </c>
      <c r="AN162" s="14" t="s">
        <v>148</v>
      </c>
      <c r="AO162" s="14">
        <v>0</v>
      </c>
      <c r="AP162" s="14" t="s">
        <v>226</v>
      </c>
      <c r="AQ162" s="14" t="s">
        <v>206</v>
      </c>
      <c r="AR162" s="14" t="s">
        <v>301</v>
      </c>
      <c r="AS162" s="14">
        <v>1</v>
      </c>
      <c r="AT162" s="14" t="s">
        <v>149</v>
      </c>
      <c r="AU162" s="14" t="s">
        <v>149</v>
      </c>
      <c r="AV162" s="14" t="s">
        <v>148</v>
      </c>
      <c r="AW162" s="14">
        <v>0</v>
      </c>
    </row>
    <row r="163" spans="1:49" x14ac:dyDescent="0.25">
      <c r="A163" s="14">
        <v>6000000166</v>
      </c>
      <c r="B163" s="14" t="s">
        <v>723</v>
      </c>
      <c r="C163" s="14" t="s">
        <v>317</v>
      </c>
      <c r="D163" s="14" t="s">
        <v>160</v>
      </c>
      <c r="E163" s="16">
        <v>45642.421675682897</v>
      </c>
      <c r="F163" s="14">
        <v>5.3</v>
      </c>
      <c r="G163" s="14">
        <v>7.6499999999999999E-2</v>
      </c>
      <c r="H163" s="14">
        <v>0.26900000000000002</v>
      </c>
      <c r="I163" s="14" t="s">
        <v>222</v>
      </c>
      <c r="J163" s="14">
        <v>4.24</v>
      </c>
      <c r="L163" s="14">
        <v>1.25</v>
      </c>
      <c r="M163" s="14">
        <v>1.05</v>
      </c>
      <c r="N163" s="14" t="s">
        <v>221</v>
      </c>
      <c r="O163" s="15">
        <v>8960</v>
      </c>
      <c r="P163" s="14" t="s">
        <v>220</v>
      </c>
      <c r="Q163" s="15">
        <v>0</v>
      </c>
      <c r="R163" s="14" t="s">
        <v>722</v>
      </c>
      <c r="S163" s="14" t="s">
        <v>721</v>
      </c>
      <c r="T163" s="14" t="s">
        <v>720</v>
      </c>
      <c r="U163" s="14" t="s">
        <v>719</v>
      </c>
      <c r="V163" s="14" t="s">
        <v>718</v>
      </c>
      <c r="W163" s="14" t="s">
        <v>717</v>
      </c>
      <c r="X163" s="14" t="s">
        <v>716</v>
      </c>
      <c r="Y163" s="14" t="s">
        <v>309</v>
      </c>
      <c r="Z163" s="14" t="s">
        <v>715</v>
      </c>
      <c r="AA163" s="14" t="s">
        <v>714</v>
      </c>
      <c r="AB163" s="14" t="s">
        <v>713</v>
      </c>
      <c r="AC163" s="14" t="s">
        <v>712</v>
      </c>
      <c r="AD163" s="14" t="s">
        <v>228</v>
      </c>
      <c r="AE163" s="14" t="s">
        <v>206</v>
      </c>
      <c r="AF163" s="14" t="s">
        <v>227</v>
      </c>
      <c r="AG163" s="14">
        <v>2.5</v>
      </c>
      <c r="AH163" s="14" t="s">
        <v>149</v>
      </c>
      <c r="AI163" s="14" t="s">
        <v>149</v>
      </c>
      <c r="AJ163" s="14" t="s">
        <v>148</v>
      </c>
      <c r="AK163" s="14">
        <v>0</v>
      </c>
      <c r="AL163" s="14" t="s">
        <v>149</v>
      </c>
      <c r="AM163" s="14" t="s">
        <v>149</v>
      </c>
      <c r="AN163" s="14" t="s">
        <v>148</v>
      </c>
      <c r="AO163" s="14">
        <v>0</v>
      </c>
      <c r="AP163" s="14" t="s">
        <v>226</v>
      </c>
      <c r="AQ163" s="14" t="s">
        <v>206</v>
      </c>
      <c r="AR163" s="14" t="s">
        <v>301</v>
      </c>
      <c r="AS163" s="14">
        <v>1</v>
      </c>
      <c r="AT163" s="14" t="s">
        <v>149</v>
      </c>
      <c r="AU163" s="14" t="s">
        <v>149</v>
      </c>
      <c r="AV163" s="14" t="s">
        <v>148</v>
      </c>
      <c r="AW163" s="14">
        <v>0</v>
      </c>
    </row>
    <row r="164" spans="1:49" x14ac:dyDescent="0.25">
      <c r="A164" s="14">
        <v>6000000167</v>
      </c>
      <c r="B164" s="14" t="s">
        <v>711</v>
      </c>
      <c r="C164" s="14" t="s">
        <v>548</v>
      </c>
      <c r="D164" s="14" t="s">
        <v>160</v>
      </c>
      <c r="E164" s="16">
        <v>45642.421957118102</v>
      </c>
      <c r="F164" s="14">
        <v>0.12</v>
      </c>
      <c r="G164" s="14">
        <v>3.4799999999999998E-2</v>
      </c>
      <c r="H164" s="14">
        <v>7.7400000000000004E-3</v>
      </c>
      <c r="I164" s="14" t="s">
        <v>222</v>
      </c>
      <c r="J164" s="14">
        <v>9.6000000000000002E-2</v>
      </c>
      <c r="L164" s="14">
        <v>1.25</v>
      </c>
      <c r="M164" s="14">
        <v>1.05</v>
      </c>
      <c r="N164" s="14" t="s">
        <v>221</v>
      </c>
      <c r="O164" s="15">
        <v>465</v>
      </c>
      <c r="P164" s="14" t="s">
        <v>220</v>
      </c>
      <c r="Q164" s="15">
        <v>0.44</v>
      </c>
      <c r="S164" s="14" t="s">
        <v>710</v>
      </c>
      <c r="T164" s="14" t="s">
        <v>709</v>
      </c>
      <c r="U164" s="14" t="s">
        <v>708</v>
      </c>
      <c r="V164" s="14" t="s">
        <v>707</v>
      </c>
      <c r="W164" s="14" t="s">
        <v>706</v>
      </c>
      <c r="X164" s="14" t="s">
        <v>705</v>
      </c>
      <c r="Y164" s="14" t="s">
        <v>696</v>
      </c>
      <c r="Z164" s="14" t="s">
        <v>695</v>
      </c>
      <c r="AA164" s="14" t="s">
        <v>694</v>
      </c>
      <c r="AB164" s="14" t="s">
        <v>693</v>
      </c>
      <c r="AC164" s="14" t="s">
        <v>692</v>
      </c>
      <c r="AD164" s="14" t="s">
        <v>228</v>
      </c>
      <c r="AE164" s="14" t="s">
        <v>206</v>
      </c>
      <c r="AF164" s="14" t="s">
        <v>227</v>
      </c>
      <c r="AG164" s="14">
        <v>2.5</v>
      </c>
      <c r="AH164" s="14" t="s">
        <v>149</v>
      </c>
      <c r="AI164" s="14" t="s">
        <v>149</v>
      </c>
      <c r="AJ164" s="14" t="s">
        <v>148</v>
      </c>
      <c r="AK164" s="14">
        <v>0</v>
      </c>
      <c r="AL164" s="14" t="s">
        <v>149</v>
      </c>
      <c r="AM164" s="14" t="s">
        <v>149</v>
      </c>
      <c r="AN164" s="14" t="s">
        <v>148</v>
      </c>
      <c r="AO164" s="14">
        <v>0</v>
      </c>
      <c r="AP164" s="14" t="s">
        <v>226</v>
      </c>
      <c r="AQ164" s="14" t="s">
        <v>206</v>
      </c>
      <c r="AR164" s="14" t="s">
        <v>515</v>
      </c>
      <c r="AS164" s="14">
        <v>1</v>
      </c>
      <c r="AT164" s="14" t="s">
        <v>149</v>
      </c>
      <c r="AU164" s="14" t="s">
        <v>149</v>
      </c>
      <c r="AV164" s="14" t="s">
        <v>148</v>
      </c>
      <c r="AW164" s="14">
        <v>0</v>
      </c>
    </row>
    <row r="165" spans="1:49" s="17" customFormat="1" x14ac:dyDescent="0.25">
      <c r="A165" s="17">
        <v>6000000168</v>
      </c>
      <c r="B165" s="17" t="s">
        <v>704</v>
      </c>
      <c r="C165" s="17" t="s">
        <v>548</v>
      </c>
      <c r="D165" s="17" t="s">
        <v>160</v>
      </c>
      <c r="E165" s="19">
        <v>45642.422226319402</v>
      </c>
      <c r="F165" s="17">
        <v>0.13300000000000001</v>
      </c>
      <c r="G165" s="17">
        <v>3.4799999999999998E-2</v>
      </c>
      <c r="H165" s="17">
        <v>8.3700000000000007E-3</v>
      </c>
      <c r="I165" s="17" t="s">
        <v>222</v>
      </c>
      <c r="J165" s="17">
        <v>0.106</v>
      </c>
      <c r="L165" s="17">
        <v>1.25</v>
      </c>
      <c r="M165" s="17">
        <v>1.05</v>
      </c>
      <c r="N165" s="17" t="s">
        <v>221</v>
      </c>
      <c r="O165" s="18">
        <v>434</v>
      </c>
      <c r="P165" s="17" t="s">
        <v>220</v>
      </c>
      <c r="Q165" s="18">
        <v>0.435</v>
      </c>
      <c r="R165" s="17" t="s">
        <v>703</v>
      </c>
      <c r="S165" s="17" t="s">
        <v>702</v>
      </c>
      <c r="T165" s="17" t="s">
        <v>701</v>
      </c>
      <c r="U165" s="17" t="s">
        <v>700</v>
      </c>
      <c r="V165" s="17" t="s">
        <v>699</v>
      </c>
      <c r="W165" s="17" t="s">
        <v>698</v>
      </c>
      <c r="X165" s="17" t="s">
        <v>697</v>
      </c>
      <c r="Y165" s="17" t="s">
        <v>696</v>
      </c>
      <c r="Z165" s="17" t="s">
        <v>695</v>
      </c>
      <c r="AA165" s="17" t="s">
        <v>694</v>
      </c>
      <c r="AB165" s="17" t="s">
        <v>693</v>
      </c>
      <c r="AC165" s="17" t="s">
        <v>692</v>
      </c>
      <c r="AD165" s="17" t="s">
        <v>228</v>
      </c>
      <c r="AE165" s="17" t="s">
        <v>206</v>
      </c>
      <c r="AF165" s="17" t="s">
        <v>227</v>
      </c>
      <c r="AG165" s="17">
        <v>2.5</v>
      </c>
      <c r="AH165" s="17" t="s">
        <v>149</v>
      </c>
      <c r="AI165" s="17" t="s">
        <v>149</v>
      </c>
      <c r="AJ165" s="17" t="s">
        <v>148</v>
      </c>
      <c r="AK165" s="17">
        <v>0</v>
      </c>
      <c r="AL165" s="17" t="s">
        <v>149</v>
      </c>
      <c r="AM165" s="17" t="s">
        <v>149</v>
      </c>
      <c r="AN165" s="17" t="s">
        <v>148</v>
      </c>
      <c r="AO165" s="17">
        <v>0</v>
      </c>
      <c r="AP165" s="17" t="s">
        <v>226</v>
      </c>
      <c r="AQ165" s="17" t="s">
        <v>206</v>
      </c>
      <c r="AR165" s="17" t="s">
        <v>515</v>
      </c>
      <c r="AS165" s="17">
        <v>1</v>
      </c>
      <c r="AT165" s="17" t="s">
        <v>149</v>
      </c>
      <c r="AU165" s="17" t="s">
        <v>149</v>
      </c>
      <c r="AV165" s="17" t="s">
        <v>148</v>
      </c>
      <c r="AW165" s="17">
        <v>0</v>
      </c>
    </row>
    <row r="166" spans="1:49" x14ac:dyDescent="0.25">
      <c r="A166" s="14">
        <v>6000000169</v>
      </c>
      <c r="B166" s="14" t="s">
        <v>691</v>
      </c>
      <c r="C166" s="14" t="s">
        <v>369</v>
      </c>
      <c r="D166" s="14" t="s">
        <v>160</v>
      </c>
      <c r="E166" s="16">
        <v>45642.422487453703</v>
      </c>
      <c r="F166" s="14">
        <v>0.80500000000000005</v>
      </c>
      <c r="G166" s="14">
        <v>6.2600000000000003E-2</v>
      </c>
      <c r="H166" s="14">
        <v>8.6800000000000002E-2</v>
      </c>
      <c r="I166" s="14" t="s">
        <v>222</v>
      </c>
      <c r="J166" s="14">
        <v>0.64400000000000002</v>
      </c>
      <c r="L166" s="14">
        <v>1.25</v>
      </c>
      <c r="M166" s="14">
        <v>1.1000000000000001</v>
      </c>
      <c r="N166" s="14" t="s">
        <v>221</v>
      </c>
      <c r="O166" s="15">
        <v>680</v>
      </c>
      <c r="P166" s="14" t="s">
        <v>220</v>
      </c>
      <c r="Q166" s="15">
        <v>0.44</v>
      </c>
      <c r="R166" s="14" t="s">
        <v>690</v>
      </c>
      <c r="S166" s="14" t="s">
        <v>689</v>
      </c>
      <c r="T166" s="14" t="s">
        <v>688</v>
      </c>
      <c r="U166" s="14" t="s">
        <v>687</v>
      </c>
      <c r="V166" s="14" t="s">
        <v>686</v>
      </c>
      <c r="W166" s="14" t="s">
        <v>685</v>
      </c>
      <c r="X166" s="14" t="s">
        <v>684</v>
      </c>
      <c r="Y166" s="14" t="s">
        <v>362</v>
      </c>
      <c r="Z166" s="14" t="s">
        <v>683</v>
      </c>
      <c r="AA166" s="14" t="s">
        <v>360</v>
      </c>
      <c r="AB166" s="14" t="s">
        <v>359</v>
      </c>
      <c r="AC166" s="14" t="s">
        <v>682</v>
      </c>
      <c r="AD166" s="14" t="s">
        <v>228</v>
      </c>
      <c r="AE166" s="14" t="s">
        <v>206</v>
      </c>
      <c r="AF166" s="14" t="s">
        <v>227</v>
      </c>
      <c r="AG166" s="14">
        <v>2.5</v>
      </c>
      <c r="AH166" s="14" t="s">
        <v>149</v>
      </c>
      <c r="AI166" s="14" t="s">
        <v>149</v>
      </c>
      <c r="AJ166" s="14" t="s">
        <v>148</v>
      </c>
      <c r="AK166" s="14">
        <v>0</v>
      </c>
      <c r="AL166" s="14" t="s">
        <v>149</v>
      </c>
      <c r="AM166" s="14" t="s">
        <v>149</v>
      </c>
      <c r="AN166" s="14" t="s">
        <v>148</v>
      </c>
      <c r="AO166" s="14">
        <v>0</v>
      </c>
      <c r="AP166" s="14" t="s">
        <v>226</v>
      </c>
      <c r="AQ166" s="14" t="s">
        <v>206</v>
      </c>
      <c r="AR166" s="14" t="s">
        <v>225</v>
      </c>
      <c r="AS166" s="14">
        <v>1</v>
      </c>
      <c r="AT166" s="14" t="s">
        <v>149</v>
      </c>
      <c r="AU166" s="14" t="s">
        <v>149</v>
      </c>
      <c r="AV166" s="14" t="s">
        <v>148</v>
      </c>
      <c r="AW166" s="14">
        <v>0</v>
      </c>
    </row>
    <row r="167" spans="1:49" x14ac:dyDescent="0.25">
      <c r="A167" s="14">
        <v>6000000170</v>
      </c>
      <c r="B167" s="14" t="s">
        <v>681</v>
      </c>
      <c r="C167" s="14" t="s">
        <v>356</v>
      </c>
      <c r="D167" s="14" t="s">
        <v>160</v>
      </c>
      <c r="E167" s="16">
        <v>45642.422790358803</v>
      </c>
      <c r="F167" s="14">
        <v>0.54400000000000004</v>
      </c>
      <c r="G167" s="14">
        <v>4.87E-2</v>
      </c>
      <c r="H167" s="14">
        <v>2.9600000000000001E-2</v>
      </c>
      <c r="I167" s="14" t="s">
        <v>222</v>
      </c>
      <c r="J167" s="14">
        <v>0.435</v>
      </c>
      <c r="L167" s="14">
        <v>1.25</v>
      </c>
      <c r="M167" s="14">
        <v>1.05</v>
      </c>
      <c r="N167" s="14" t="s">
        <v>221</v>
      </c>
      <c r="O167" s="15">
        <v>1800</v>
      </c>
      <c r="P167" s="14" t="s">
        <v>220</v>
      </c>
      <c r="Q167" s="15">
        <v>0</v>
      </c>
      <c r="R167" s="14" t="s">
        <v>355</v>
      </c>
      <c r="S167" s="14" t="s">
        <v>505</v>
      </c>
      <c r="T167" s="14" t="s">
        <v>504</v>
      </c>
      <c r="U167" s="14" t="s">
        <v>680</v>
      </c>
      <c r="V167" s="14" t="s">
        <v>679</v>
      </c>
      <c r="W167" s="14" t="s">
        <v>678</v>
      </c>
      <c r="X167" s="14" t="s">
        <v>510</v>
      </c>
      <c r="Y167" s="14" t="s">
        <v>348</v>
      </c>
      <c r="Z167" s="14" t="s">
        <v>499</v>
      </c>
      <c r="AA167" s="14" t="s">
        <v>677</v>
      </c>
      <c r="AB167" s="14" t="s">
        <v>676</v>
      </c>
      <c r="AC167" s="14" t="s">
        <v>496</v>
      </c>
      <c r="AD167" s="14" t="s">
        <v>228</v>
      </c>
      <c r="AE167" s="14" t="s">
        <v>206</v>
      </c>
      <c r="AF167" s="14" t="s">
        <v>227</v>
      </c>
      <c r="AG167" s="14">
        <v>2.5</v>
      </c>
      <c r="AH167" s="14" t="s">
        <v>149</v>
      </c>
      <c r="AI167" s="14" t="s">
        <v>149</v>
      </c>
      <c r="AJ167" s="14" t="s">
        <v>148</v>
      </c>
      <c r="AK167" s="14">
        <v>0</v>
      </c>
      <c r="AL167" s="14" t="s">
        <v>149</v>
      </c>
      <c r="AM167" s="14" t="s">
        <v>149</v>
      </c>
      <c r="AN167" s="14" t="s">
        <v>148</v>
      </c>
      <c r="AO167" s="14">
        <v>0</v>
      </c>
      <c r="AP167" s="14" t="s">
        <v>226</v>
      </c>
      <c r="AQ167" s="14" t="s">
        <v>206</v>
      </c>
      <c r="AR167" s="14" t="s">
        <v>343</v>
      </c>
      <c r="AS167" s="14">
        <v>1</v>
      </c>
      <c r="AT167" s="14" t="s">
        <v>149</v>
      </c>
      <c r="AU167" s="14" t="s">
        <v>149</v>
      </c>
      <c r="AV167" s="14" t="s">
        <v>148</v>
      </c>
      <c r="AW167" s="14">
        <v>0</v>
      </c>
    </row>
    <row r="168" spans="1:49" x14ac:dyDescent="0.25">
      <c r="A168" s="14">
        <v>6000000173</v>
      </c>
      <c r="B168" s="14" t="s">
        <v>675</v>
      </c>
      <c r="C168" s="14" t="s">
        <v>241</v>
      </c>
      <c r="D168" s="14" t="s">
        <v>160</v>
      </c>
      <c r="E168" s="16">
        <v>45642.423145300898</v>
      </c>
      <c r="F168" s="14">
        <v>0.75</v>
      </c>
      <c r="G168" s="14">
        <v>3.4799999999999998E-2</v>
      </c>
      <c r="H168" s="14">
        <v>5.4899999999999997E-2</v>
      </c>
      <c r="I168" s="14" t="s">
        <v>222</v>
      </c>
      <c r="J168" s="14">
        <v>0.6</v>
      </c>
      <c r="L168" s="14">
        <v>1.25</v>
      </c>
      <c r="M168" s="14">
        <v>1.07</v>
      </c>
      <c r="N168" s="14" t="s">
        <v>221</v>
      </c>
      <c r="O168" s="15">
        <v>36</v>
      </c>
      <c r="P168" s="14" t="s">
        <v>220</v>
      </c>
      <c r="Q168" s="15">
        <v>0.42499999999999999</v>
      </c>
      <c r="R168" s="14" t="s">
        <v>674</v>
      </c>
      <c r="S168" s="14" t="s">
        <v>299</v>
      </c>
      <c r="T168" s="14" t="s">
        <v>298</v>
      </c>
      <c r="U168" s="14" t="s">
        <v>673</v>
      </c>
      <c r="V168" s="14" t="s">
        <v>672</v>
      </c>
      <c r="W168" s="14" t="s">
        <v>671</v>
      </c>
      <c r="X168" s="14" t="s">
        <v>670</v>
      </c>
      <c r="Y168" s="14" t="s">
        <v>669</v>
      </c>
      <c r="Z168" s="14" t="s">
        <v>668</v>
      </c>
      <c r="AA168" s="14" t="s">
        <v>231</v>
      </c>
      <c r="AB168" s="14" t="s">
        <v>291</v>
      </c>
      <c r="AC168" s="14" t="s">
        <v>667</v>
      </c>
      <c r="AD168" s="14" t="s">
        <v>228</v>
      </c>
      <c r="AE168" s="14" t="s">
        <v>206</v>
      </c>
      <c r="AF168" s="14" t="s">
        <v>227</v>
      </c>
      <c r="AG168" s="14">
        <v>2.5</v>
      </c>
      <c r="AH168" s="14" t="s">
        <v>149</v>
      </c>
      <c r="AI168" s="14" t="s">
        <v>149</v>
      </c>
      <c r="AJ168" s="14" t="s">
        <v>148</v>
      </c>
      <c r="AK168" s="14">
        <v>0</v>
      </c>
      <c r="AL168" s="14" t="s">
        <v>149</v>
      </c>
      <c r="AM168" s="14" t="s">
        <v>149</v>
      </c>
      <c r="AN168" s="14" t="s">
        <v>148</v>
      </c>
      <c r="AO168" s="14">
        <v>0</v>
      </c>
      <c r="AP168" s="14" t="s">
        <v>226</v>
      </c>
      <c r="AQ168" s="14" t="s">
        <v>206</v>
      </c>
      <c r="AR168" s="14" t="s">
        <v>515</v>
      </c>
      <c r="AS168" s="14">
        <v>1</v>
      </c>
      <c r="AT168" s="14" t="s">
        <v>149</v>
      </c>
      <c r="AU168" s="14" t="s">
        <v>149</v>
      </c>
      <c r="AV168" s="14" t="s">
        <v>148</v>
      </c>
      <c r="AW168" s="14">
        <v>0</v>
      </c>
    </row>
    <row r="169" spans="1:49" x14ac:dyDescent="0.25">
      <c r="A169" s="14">
        <v>6000000174</v>
      </c>
      <c r="B169" s="14" t="s">
        <v>666</v>
      </c>
      <c r="C169" s="14" t="s">
        <v>665</v>
      </c>
      <c r="D169" s="14" t="s">
        <v>160</v>
      </c>
      <c r="E169" s="16">
        <v>45642.4233033333</v>
      </c>
      <c r="F169" s="14">
        <v>0</v>
      </c>
      <c r="G169" s="14">
        <v>4.1999999999999997E-3</v>
      </c>
      <c r="H169" s="14">
        <v>0</v>
      </c>
      <c r="I169" s="14" t="s">
        <v>222</v>
      </c>
      <c r="J169" s="14">
        <v>0</v>
      </c>
      <c r="L169" s="14">
        <v>1.25</v>
      </c>
      <c r="M169" s="14">
        <v>1</v>
      </c>
      <c r="N169" s="14" t="s">
        <v>664</v>
      </c>
      <c r="O169" s="15"/>
      <c r="P169" s="14" t="s">
        <v>220</v>
      </c>
      <c r="Q169" s="15">
        <v>0</v>
      </c>
      <c r="R169" s="14" t="s">
        <v>663</v>
      </c>
      <c r="S169" s="14" t="s">
        <v>401</v>
      </c>
      <c r="T169" s="14" t="s">
        <v>400</v>
      </c>
      <c r="U169" s="14" t="s">
        <v>662</v>
      </c>
      <c r="V169" s="14" t="s">
        <v>661</v>
      </c>
      <c r="W169" s="14" t="s">
        <v>660</v>
      </c>
      <c r="X169" s="14" t="s">
        <v>657</v>
      </c>
      <c r="Y169" s="14" t="s">
        <v>659</v>
      </c>
      <c r="Z169" s="14" t="s">
        <v>656</v>
      </c>
      <c r="AA169" s="14" t="s">
        <v>658</v>
      </c>
      <c r="AB169" s="14" t="s">
        <v>657</v>
      </c>
      <c r="AC169" s="14" t="s">
        <v>656</v>
      </c>
      <c r="AD169" s="14" t="s">
        <v>149</v>
      </c>
      <c r="AE169" s="14" t="s">
        <v>149</v>
      </c>
      <c r="AF169" s="14" t="s">
        <v>148</v>
      </c>
      <c r="AG169" s="14">
        <v>0</v>
      </c>
      <c r="AH169" s="14" t="s">
        <v>207</v>
      </c>
      <c r="AI169" s="14" t="s">
        <v>206</v>
      </c>
      <c r="AJ169" s="14" t="s">
        <v>227</v>
      </c>
      <c r="AK169" s="14">
        <v>1.5</v>
      </c>
      <c r="AL169" s="14" t="s">
        <v>149</v>
      </c>
      <c r="AM169" s="14" t="s">
        <v>149</v>
      </c>
      <c r="AN169" s="14" t="s">
        <v>148</v>
      </c>
      <c r="AO169" s="14">
        <v>0</v>
      </c>
      <c r="AP169" s="14" t="s">
        <v>149</v>
      </c>
      <c r="AQ169" s="14" t="s">
        <v>149</v>
      </c>
      <c r="AR169" s="14" t="s">
        <v>148</v>
      </c>
      <c r="AS169" s="14">
        <v>0</v>
      </c>
      <c r="AT169" s="14" t="s">
        <v>149</v>
      </c>
      <c r="AU169" s="14" t="s">
        <v>149</v>
      </c>
      <c r="AV169" s="14" t="s">
        <v>148</v>
      </c>
      <c r="AW169" s="14">
        <v>0</v>
      </c>
    </row>
    <row r="170" spans="1:49" x14ac:dyDescent="0.25">
      <c r="A170" s="14">
        <v>6000000175</v>
      </c>
      <c r="B170" s="14" t="s">
        <v>655</v>
      </c>
      <c r="C170" s="14" t="s">
        <v>271</v>
      </c>
      <c r="D170" s="14" t="s">
        <v>160</v>
      </c>
      <c r="E170" s="16">
        <v>45642.423704513902</v>
      </c>
      <c r="F170" s="14">
        <v>1.95</v>
      </c>
      <c r="G170" s="14">
        <v>0.111</v>
      </c>
      <c r="H170" s="14">
        <v>0</v>
      </c>
      <c r="I170" s="14" t="s">
        <v>222</v>
      </c>
      <c r="J170" s="14">
        <v>1.56</v>
      </c>
      <c r="L170" s="14">
        <v>1.25</v>
      </c>
      <c r="M170" s="14">
        <v>1</v>
      </c>
      <c r="N170" s="14" t="s">
        <v>221</v>
      </c>
      <c r="O170" s="15">
        <v>20</v>
      </c>
      <c r="P170" s="14" t="s">
        <v>270</v>
      </c>
      <c r="Q170" s="15">
        <v>0</v>
      </c>
      <c r="S170" s="14" t="s">
        <v>624</v>
      </c>
      <c r="T170" s="14" t="s">
        <v>623</v>
      </c>
      <c r="U170" s="14" t="s">
        <v>648</v>
      </c>
      <c r="V170" s="14" t="s">
        <v>654</v>
      </c>
      <c r="W170" s="14" t="s">
        <v>653</v>
      </c>
      <c r="X170" s="14" t="s">
        <v>645</v>
      </c>
      <c r="Y170" s="14" t="s">
        <v>652</v>
      </c>
      <c r="Z170" s="14" t="s">
        <v>617</v>
      </c>
      <c r="AA170" s="14" t="s">
        <v>616</v>
      </c>
      <c r="AB170" s="14" t="s">
        <v>651</v>
      </c>
      <c r="AC170" s="14" t="s">
        <v>650</v>
      </c>
      <c r="AD170" s="14" t="s">
        <v>228</v>
      </c>
      <c r="AE170" s="14" t="s">
        <v>206</v>
      </c>
      <c r="AF170" s="14" t="s">
        <v>227</v>
      </c>
      <c r="AG170" s="14">
        <v>2.5</v>
      </c>
      <c r="AH170" s="14" t="s">
        <v>149</v>
      </c>
      <c r="AI170" s="14" t="s">
        <v>149</v>
      </c>
      <c r="AJ170" s="14" t="s">
        <v>148</v>
      </c>
      <c r="AK170" s="14">
        <v>0</v>
      </c>
      <c r="AL170" s="14" t="s">
        <v>149</v>
      </c>
      <c r="AM170" s="14" t="s">
        <v>149</v>
      </c>
      <c r="AN170" s="14" t="s">
        <v>148</v>
      </c>
      <c r="AO170" s="14">
        <v>0</v>
      </c>
      <c r="AP170" s="14" t="s">
        <v>226</v>
      </c>
      <c r="AQ170" s="14" t="s">
        <v>206</v>
      </c>
      <c r="AR170" s="14" t="s">
        <v>289</v>
      </c>
      <c r="AS170" s="14">
        <v>1</v>
      </c>
      <c r="AT170" s="14" t="s">
        <v>149</v>
      </c>
      <c r="AU170" s="14" t="s">
        <v>149</v>
      </c>
      <c r="AV170" s="14" t="s">
        <v>148</v>
      </c>
      <c r="AW170" s="14">
        <v>0</v>
      </c>
    </row>
    <row r="171" spans="1:49" x14ac:dyDescent="0.25">
      <c r="A171" s="14">
        <v>6000000176</v>
      </c>
      <c r="B171" s="14" t="s">
        <v>649</v>
      </c>
      <c r="C171" s="14" t="s">
        <v>271</v>
      </c>
      <c r="D171" s="14" t="s">
        <v>160</v>
      </c>
      <c r="E171" s="16">
        <v>45642.423895104199</v>
      </c>
      <c r="F171" s="14">
        <v>2.06</v>
      </c>
      <c r="G171" s="14">
        <v>0.111</v>
      </c>
      <c r="H171" s="14">
        <v>0</v>
      </c>
      <c r="I171" s="14" t="s">
        <v>222</v>
      </c>
      <c r="J171" s="14">
        <v>1.65</v>
      </c>
      <c r="L171" s="14">
        <v>1.25</v>
      </c>
      <c r="M171" s="14">
        <v>1</v>
      </c>
      <c r="N171" s="14" t="s">
        <v>221</v>
      </c>
      <c r="O171" s="15">
        <v>30</v>
      </c>
      <c r="P171" s="14" t="s">
        <v>270</v>
      </c>
      <c r="Q171" s="15">
        <v>0</v>
      </c>
      <c r="S171" s="14" t="s">
        <v>624</v>
      </c>
      <c r="T171" s="14" t="s">
        <v>623</v>
      </c>
      <c r="U171" s="14" t="s">
        <v>648</v>
      </c>
      <c r="V171" s="14" t="s">
        <v>647</v>
      </c>
      <c r="W171" s="14" t="s">
        <v>646</v>
      </c>
      <c r="X171" s="14" t="s">
        <v>645</v>
      </c>
      <c r="Y171" s="14" t="s">
        <v>644</v>
      </c>
      <c r="Z171" s="14" t="s">
        <v>617</v>
      </c>
      <c r="AA171" s="14" t="s">
        <v>616</v>
      </c>
      <c r="AB171" s="14" t="s">
        <v>643</v>
      </c>
      <c r="AC171" s="14" t="s">
        <v>642</v>
      </c>
      <c r="AD171" s="14" t="s">
        <v>228</v>
      </c>
      <c r="AE171" s="14" t="s">
        <v>206</v>
      </c>
      <c r="AF171" s="14" t="s">
        <v>227</v>
      </c>
      <c r="AG171" s="14">
        <v>2.5</v>
      </c>
      <c r="AH171" s="14" t="s">
        <v>149</v>
      </c>
      <c r="AI171" s="14" t="s">
        <v>149</v>
      </c>
      <c r="AJ171" s="14" t="s">
        <v>148</v>
      </c>
      <c r="AK171" s="14">
        <v>0</v>
      </c>
      <c r="AL171" s="14" t="s">
        <v>149</v>
      </c>
      <c r="AM171" s="14" t="s">
        <v>149</v>
      </c>
      <c r="AN171" s="14" t="s">
        <v>148</v>
      </c>
      <c r="AO171" s="14">
        <v>0</v>
      </c>
      <c r="AP171" s="14" t="s">
        <v>226</v>
      </c>
      <c r="AQ171" s="14" t="s">
        <v>206</v>
      </c>
      <c r="AR171" s="14" t="s">
        <v>289</v>
      </c>
      <c r="AS171" s="14">
        <v>1</v>
      </c>
      <c r="AT171" s="14" t="s">
        <v>149</v>
      </c>
      <c r="AU171" s="14" t="s">
        <v>149</v>
      </c>
      <c r="AV171" s="14" t="s">
        <v>148</v>
      </c>
      <c r="AW171" s="14">
        <v>0</v>
      </c>
    </row>
    <row r="172" spans="1:49" x14ac:dyDescent="0.25">
      <c r="A172" s="14">
        <v>6000000177</v>
      </c>
      <c r="B172" s="14" t="s">
        <v>641</v>
      </c>
      <c r="C172" s="14" t="s">
        <v>271</v>
      </c>
      <c r="D172" s="14" t="s">
        <v>160</v>
      </c>
      <c r="E172" s="16">
        <v>45646.553049236099</v>
      </c>
      <c r="F172" s="14">
        <v>1.73</v>
      </c>
      <c r="G172" s="14">
        <v>3.4799999999999998E-2</v>
      </c>
      <c r="H172" s="14">
        <v>0.35199999999999998</v>
      </c>
      <c r="I172" s="14" t="s">
        <v>222</v>
      </c>
      <c r="J172" s="14">
        <v>1.38</v>
      </c>
      <c r="L172" s="14">
        <v>1.25</v>
      </c>
      <c r="M172" s="14">
        <v>1.2</v>
      </c>
      <c r="N172" s="14" t="s">
        <v>221</v>
      </c>
      <c r="O172" s="15">
        <v>2500</v>
      </c>
      <c r="P172" s="14" t="s">
        <v>220</v>
      </c>
      <c r="Q172" s="15">
        <v>0</v>
      </c>
      <c r="R172" s="14" t="s">
        <v>625</v>
      </c>
      <c r="S172" s="14" t="s">
        <v>624</v>
      </c>
      <c r="T172" s="14" t="s">
        <v>623</v>
      </c>
      <c r="U172" s="14" t="s">
        <v>640</v>
      </c>
      <c r="V172" s="14" t="s">
        <v>621</v>
      </c>
      <c r="W172" s="14" t="s">
        <v>639</v>
      </c>
      <c r="X172" s="14" t="s">
        <v>638</v>
      </c>
      <c r="Y172" s="14" t="s">
        <v>629</v>
      </c>
      <c r="Z172" s="14" t="s">
        <v>617</v>
      </c>
      <c r="AA172" s="14" t="s">
        <v>616</v>
      </c>
      <c r="AB172" s="14" t="s">
        <v>637</v>
      </c>
      <c r="AC172" s="14" t="s">
        <v>636</v>
      </c>
      <c r="AD172" s="14" t="s">
        <v>228</v>
      </c>
      <c r="AE172" s="14" t="s">
        <v>206</v>
      </c>
      <c r="AF172" s="14" t="s">
        <v>227</v>
      </c>
      <c r="AG172" s="14">
        <v>2.5</v>
      </c>
      <c r="AH172" s="14" t="s">
        <v>149</v>
      </c>
      <c r="AI172" s="14" t="s">
        <v>149</v>
      </c>
      <c r="AJ172" s="14" t="s">
        <v>148</v>
      </c>
      <c r="AK172" s="14">
        <v>0</v>
      </c>
      <c r="AL172" s="14" t="s">
        <v>149</v>
      </c>
      <c r="AM172" s="14" t="s">
        <v>149</v>
      </c>
      <c r="AN172" s="14" t="s">
        <v>148</v>
      </c>
      <c r="AO172" s="14">
        <v>0</v>
      </c>
      <c r="AP172" s="14" t="s">
        <v>226</v>
      </c>
      <c r="AQ172" s="14" t="s">
        <v>206</v>
      </c>
      <c r="AR172" s="14" t="s">
        <v>515</v>
      </c>
      <c r="AS172" s="14">
        <v>1</v>
      </c>
      <c r="AT172" s="14" t="s">
        <v>149</v>
      </c>
      <c r="AU172" s="14" t="s">
        <v>149</v>
      </c>
      <c r="AV172" s="14" t="s">
        <v>148</v>
      </c>
      <c r="AW172" s="14">
        <v>0</v>
      </c>
    </row>
    <row r="173" spans="1:49" x14ac:dyDescent="0.25">
      <c r="A173" s="14">
        <v>6000000178</v>
      </c>
      <c r="B173" s="14" t="s">
        <v>635</v>
      </c>
      <c r="C173" s="14" t="s">
        <v>271</v>
      </c>
      <c r="D173" s="14" t="s">
        <v>160</v>
      </c>
      <c r="E173" s="16">
        <v>45646.553680011602</v>
      </c>
      <c r="F173" s="14">
        <v>2.38</v>
      </c>
      <c r="G173" s="14">
        <v>3.4799999999999998E-2</v>
      </c>
      <c r="H173" s="14">
        <v>0.48199999999999998</v>
      </c>
      <c r="I173" s="14" t="s">
        <v>222</v>
      </c>
      <c r="J173" s="14">
        <v>1.9</v>
      </c>
      <c r="L173" s="14">
        <v>1.25</v>
      </c>
      <c r="M173" s="14">
        <v>1.2</v>
      </c>
      <c r="N173" s="14" t="s">
        <v>221</v>
      </c>
      <c r="O173" s="15">
        <v>2500</v>
      </c>
      <c r="P173" s="14" t="s">
        <v>220</v>
      </c>
      <c r="Q173" s="15">
        <v>0</v>
      </c>
      <c r="R173" s="14" t="s">
        <v>634</v>
      </c>
      <c r="S173" s="14" t="s">
        <v>624</v>
      </c>
      <c r="T173" s="14" t="s">
        <v>623</v>
      </c>
      <c r="U173" s="14" t="s">
        <v>633</v>
      </c>
      <c r="V173" s="14" t="s">
        <v>632</v>
      </c>
      <c r="W173" s="14" t="s">
        <v>631</v>
      </c>
      <c r="X173" s="14" t="s">
        <v>630</v>
      </c>
      <c r="Y173" s="14" t="s">
        <v>629</v>
      </c>
      <c r="Z173" s="14" t="s">
        <v>617</v>
      </c>
      <c r="AA173" s="14" t="s">
        <v>616</v>
      </c>
      <c r="AB173" s="14" t="s">
        <v>628</v>
      </c>
      <c r="AC173" s="14" t="s">
        <v>627</v>
      </c>
      <c r="AD173" s="14" t="s">
        <v>228</v>
      </c>
      <c r="AE173" s="14" t="s">
        <v>206</v>
      </c>
      <c r="AF173" s="14" t="s">
        <v>227</v>
      </c>
      <c r="AG173" s="14">
        <v>2.5</v>
      </c>
      <c r="AH173" s="14" t="s">
        <v>149</v>
      </c>
      <c r="AI173" s="14" t="s">
        <v>149</v>
      </c>
      <c r="AJ173" s="14" t="s">
        <v>148</v>
      </c>
      <c r="AK173" s="14">
        <v>0</v>
      </c>
      <c r="AL173" s="14" t="s">
        <v>149</v>
      </c>
      <c r="AM173" s="14" t="s">
        <v>149</v>
      </c>
      <c r="AN173" s="14" t="s">
        <v>148</v>
      </c>
      <c r="AO173" s="14">
        <v>0</v>
      </c>
      <c r="AP173" s="14" t="s">
        <v>226</v>
      </c>
      <c r="AQ173" s="14" t="s">
        <v>206</v>
      </c>
      <c r="AR173" s="14" t="s">
        <v>515</v>
      </c>
      <c r="AS173" s="14">
        <v>1</v>
      </c>
      <c r="AT173" s="14" t="s">
        <v>149</v>
      </c>
      <c r="AU173" s="14" t="s">
        <v>149</v>
      </c>
      <c r="AV173" s="14" t="s">
        <v>148</v>
      </c>
      <c r="AW173" s="14">
        <v>0</v>
      </c>
    </row>
    <row r="174" spans="1:49" x14ac:dyDescent="0.25">
      <c r="A174" s="14">
        <v>6000000179</v>
      </c>
      <c r="B174" s="14" t="s">
        <v>626</v>
      </c>
      <c r="C174" s="14" t="s">
        <v>271</v>
      </c>
      <c r="D174" s="14" t="s">
        <v>160</v>
      </c>
      <c r="E174" s="16">
        <v>45642.4243543634</v>
      </c>
      <c r="F174" s="14">
        <v>3.26</v>
      </c>
      <c r="G174" s="14">
        <v>3.4799999999999998E-2</v>
      </c>
      <c r="H174" s="14">
        <v>0.65900000000000003</v>
      </c>
      <c r="I174" s="14" t="s">
        <v>222</v>
      </c>
      <c r="J174" s="14">
        <v>2.61</v>
      </c>
      <c r="L174" s="14">
        <v>1.25</v>
      </c>
      <c r="M174" s="14">
        <v>1.2</v>
      </c>
      <c r="N174" s="14" t="s">
        <v>221</v>
      </c>
      <c r="O174" s="15">
        <v>2500</v>
      </c>
      <c r="P174" s="14" t="s">
        <v>220</v>
      </c>
      <c r="Q174" s="15">
        <v>0</v>
      </c>
      <c r="R174" s="14" t="s">
        <v>625</v>
      </c>
      <c r="S174" s="14" t="s">
        <v>624</v>
      </c>
      <c r="T174" s="14" t="s">
        <v>623</v>
      </c>
      <c r="U174" s="14" t="s">
        <v>622</v>
      </c>
      <c r="V174" s="14" t="s">
        <v>621</v>
      </c>
      <c r="W174" s="14" t="s">
        <v>620</v>
      </c>
      <c r="X174" s="14" t="s">
        <v>619</v>
      </c>
      <c r="Y174" s="14" t="s">
        <v>618</v>
      </c>
      <c r="Z174" s="14" t="s">
        <v>617</v>
      </c>
      <c r="AA174" s="14" t="s">
        <v>616</v>
      </c>
      <c r="AB174" s="14" t="s">
        <v>527</v>
      </c>
      <c r="AC174" s="14" t="s">
        <v>615</v>
      </c>
      <c r="AD174" s="14" t="s">
        <v>228</v>
      </c>
      <c r="AE174" s="14" t="s">
        <v>206</v>
      </c>
      <c r="AF174" s="14" t="s">
        <v>227</v>
      </c>
      <c r="AG174" s="14">
        <v>2.5</v>
      </c>
      <c r="AH174" s="14" t="s">
        <v>149</v>
      </c>
      <c r="AI174" s="14" t="s">
        <v>149</v>
      </c>
      <c r="AJ174" s="14" t="s">
        <v>148</v>
      </c>
      <c r="AK174" s="14">
        <v>0</v>
      </c>
      <c r="AL174" s="14" t="s">
        <v>149</v>
      </c>
      <c r="AM174" s="14" t="s">
        <v>149</v>
      </c>
      <c r="AN174" s="14" t="s">
        <v>148</v>
      </c>
      <c r="AO174" s="14">
        <v>0</v>
      </c>
      <c r="AP174" s="14" t="s">
        <v>226</v>
      </c>
      <c r="AQ174" s="14" t="s">
        <v>206</v>
      </c>
      <c r="AR174" s="14" t="s">
        <v>515</v>
      </c>
      <c r="AS174" s="14">
        <v>1</v>
      </c>
      <c r="AT174" s="14" t="s">
        <v>149</v>
      </c>
      <c r="AU174" s="14" t="s">
        <v>149</v>
      </c>
      <c r="AV174" s="14" t="s">
        <v>148</v>
      </c>
      <c r="AW174" s="14">
        <v>0</v>
      </c>
    </row>
    <row r="175" spans="1:49" x14ac:dyDescent="0.25">
      <c r="A175" s="14">
        <v>6000000180</v>
      </c>
      <c r="B175" s="14" t="s">
        <v>614</v>
      </c>
      <c r="C175" s="14" t="s">
        <v>369</v>
      </c>
      <c r="D175" s="14" t="s">
        <v>160</v>
      </c>
      <c r="E175" s="16">
        <v>45642.431517256897</v>
      </c>
      <c r="F175" s="14">
        <v>0.84899999999999998</v>
      </c>
      <c r="G175" s="14">
        <v>7.6499999999999999E-2</v>
      </c>
      <c r="H175" s="14">
        <v>9.2499999999999999E-2</v>
      </c>
      <c r="I175" s="14" t="s">
        <v>222</v>
      </c>
      <c r="J175" s="14">
        <v>0.67900000000000005</v>
      </c>
      <c r="L175" s="14">
        <v>1.25</v>
      </c>
      <c r="M175" s="14">
        <v>1.1000000000000001</v>
      </c>
      <c r="N175" s="14" t="s">
        <v>221</v>
      </c>
      <c r="O175" s="15">
        <v>1550</v>
      </c>
      <c r="P175" s="14" t="s">
        <v>220</v>
      </c>
      <c r="Q175" s="15">
        <v>6.5000000000000002E-2</v>
      </c>
      <c r="R175" s="14" t="s">
        <v>422</v>
      </c>
      <c r="S175" s="14" t="s">
        <v>421</v>
      </c>
      <c r="T175" s="14" t="s">
        <v>420</v>
      </c>
      <c r="U175" s="14" t="s">
        <v>611</v>
      </c>
      <c r="V175" s="14" t="s">
        <v>610</v>
      </c>
      <c r="W175" s="14" t="s">
        <v>417</v>
      </c>
      <c r="X175" s="14" t="s">
        <v>609</v>
      </c>
      <c r="Y175" s="14" t="s">
        <v>415</v>
      </c>
      <c r="Z175" s="14" t="s">
        <v>414</v>
      </c>
      <c r="AA175" s="14" t="s">
        <v>413</v>
      </c>
      <c r="AB175" s="14" t="s">
        <v>359</v>
      </c>
      <c r="AC175" s="14" t="s">
        <v>613</v>
      </c>
      <c r="AD175" s="14" t="s">
        <v>228</v>
      </c>
      <c r="AE175" s="14" t="s">
        <v>206</v>
      </c>
      <c r="AF175" s="14" t="s">
        <v>227</v>
      </c>
      <c r="AG175" s="14">
        <v>2.5</v>
      </c>
      <c r="AH175" s="14" t="s">
        <v>149</v>
      </c>
      <c r="AI175" s="14" t="s">
        <v>149</v>
      </c>
      <c r="AJ175" s="14" t="s">
        <v>148</v>
      </c>
      <c r="AK175" s="14">
        <v>0</v>
      </c>
      <c r="AL175" s="14" t="s">
        <v>149</v>
      </c>
      <c r="AM175" s="14" t="s">
        <v>149</v>
      </c>
      <c r="AN175" s="14" t="s">
        <v>148</v>
      </c>
      <c r="AO175" s="14">
        <v>0</v>
      </c>
      <c r="AP175" s="14" t="s">
        <v>226</v>
      </c>
      <c r="AQ175" s="14" t="s">
        <v>206</v>
      </c>
      <c r="AR175" s="14" t="s">
        <v>301</v>
      </c>
      <c r="AS175" s="14">
        <v>1</v>
      </c>
      <c r="AT175" s="14" t="s">
        <v>149</v>
      </c>
      <c r="AU175" s="14" t="s">
        <v>149</v>
      </c>
      <c r="AV175" s="14" t="s">
        <v>148</v>
      </c>
      <c r="AW175" s="14">
        <v>0</v>
      </c>
    </row>
    <row r="176" spans="1:49" x14ac:dyDescent="0.25">
      <c r="A176" s="14">
        <v>6000000182</v>
      </c>
      <c r="B176" s="14" t="s">
        <v>612</v>
      </c>
      <c r="C176" s="14" t="s">
        <v>369</v>
      </c>
      <c r="D176" s="14" t="s">
        <v>160</v>
      </c>
      <c r="E176" s="16">
        <v>45642.431831157402</v>
      </c>
      <c r="F176" s="14">
        <v>1.69</v>
      </c>
      <c r="G176" s="14">
        <v>7.6499999999999999E-2</v>
      </c>
      <c r="H176" s="14">
        <v>0.17599999999999999</v>
      </c>
      <c r="I176" s="14" t="s">
        <v>222</v>
      </c>
      <c r="J176" s="14">
        <v>1.35</v>
      </c>
      <c r="L176" s="14">
        <v>1.25</v>
      </c>
      <c r="M176" s="14">
        <v>1.1000000000000001</v>
      </c>
      <c r="N176" s="14" t="s">
        <v>221</v>
      </c>
      <c r="O176" s="15">
        <v>1950</v>
      </c>
      <c r="P176" s="14" t="s">
        <v>220</v>
      </c>
      <c r="Q176" s="15">
        <v>6.5000000000000002E-2</v>
      </c>
      <c r="R176" s="14" t="s">
        <v>422</v>
      </c>
      <c r="S176" s="14" t="s">
        <v>421</v>
      </c>
      <c r="T176" s="14" t="s">
        <v>420</v>
      </c>
      <c r="U176" s="14" t="s">
        <v>611</v>
      </c>
      <c r="V176" s="14" t="s">
        <v>610</v>
      </c>
      <c r="W176" s="14" t="s">
        <v>417</v>
      </c>
      <c r="X176" s="14" t="s">
        <v>609</v>
      </c>
      <c r="Y176" s="14" t="s">
        <v>415</v>
      </c>
      <c r="Z176" s="14" t="s">
        <v>414</v>
      </c>
      <c r="AA176" s="14" t="s">
        <v>413</v>
      </c>
      <c r="AB176" s="14" t="s">
        <v>359</v>
      </c>
      <c r="AC176" s="14" t="s">
        <v>608</v>
      </c>
      <c r="AD176" s="14" t="s">
        <v>228</v>
      </c>
      <c r="AE176" s="14" t="s">
        <v>206</v>
      </c>
      <c r="AF176" s="14" t="s">
        <v>227</v>
      </c>
      <c r="AG176" s="14">
        <v>2.5</v>
      </c>
      <c r="AH176" s="14" t="s">
        <v>149</v>
      </c>
      <c r="AI176" s="14" t="s">
        <v>149</v>
      </c>
      <c r="AJ176" s="14" t="s">
        <v>148</v>
      </c>
      <c r="AK176" s="14">
        <v>0</v>
      </c>
      <c r="AL176" s="14" t="s">
        <v>149</v>
      </c>
      <c r="AM176" s="14" t="s">
        <v>149</v>
      </c>
      <c r="AN176" s="14" t="s">
        <v>148</v>
      </c>
      <c r="AO176" s="14">
        <v>0</v>
      </c>
      <c r="AP176" s="14" t="s">
        <v>226</v>
      </c>
      <c r="AQ176" s="14" t="s">
        <v>206</v>
      </c>
      <c r="AR176" s="14" t="s">
        <v>301</v>
      </c>
      <c r="AS176" s="14">
        <v>1</v>
      </c>
      <c r="AT176" s="14" t="s">
        <v>149</v>
      </c>
      <c r="AU176" s="14" t="s">
        <v>149</v>
      </c>
      <c r="AV176" s="14" t="s">
        <v>148</v>
      </c>
      <c r="AW176" s="14">
        <v>0</v>
      </c>
    </row>
    <row r="177" spans="1:49" x14ac:dyDescent="0.25">
      <c r="A177" s="14">
        <v>6000000183</v>
      </c>
      <c r="B177" s="14" t="s">
        <v>607</v>
      </c>
      <c r="C177" s="14" t="s">
        <v>369</v>
      </c>
      <c r="D177" s="14" t="s">
        <v>160</v>
      </c>
      <c r="E177" s="16">
        <v>45642.432044571797</v>
      </c>
      <c r="F177" s="14">
        <v>1.48</v>
      </c>
      <c r="G177" s="14">
        <v>6.2600000000000003E-2</v>
      </c>
      <c r="H177" s="14">
        <v>0.154</v>
      </c>
      <c r="I177" s="14" t="s">
        <v>222</v>
      </c>
      <c r="J177" s="14">
        <v>1.18</v>
      </c>
      <c r="L177" s="14">
        <v>1.25</v>
      </c>
      <c r="M177" s="14">
        <v>1.1000000000000001</v>
      </c>
      <c r="N177" s="14" t="s">
        <v>221</v>
      </c>
      <c r="O177" s="15">
        <v>1960</v>
      </c>
      <c r="P177" s="14" t="s">
        <v>220</v>
      </c>
      <c r="Q177" s="15">
        <v>0</v>
      </c>
      <c r="R177" s="14" t="s">
        <v>565</v>
      </c>
      <c r="S177" s="14" t="s">
        <v>605</v>
      </c>
      <c r="T177" s="14" t="s">
        <v>604</v>
      </c>
      <c r="U177" s="14" t="s">
        <v>603</v>
      </c>
      <c r="V177" s="14" t="s">
        <v>602</v>
      </c>
      <c r="W177" s="14" t="s">
        <v>560</v>
      </c>
      <c r="X177" s="14" t="s">
        <v>601</v>
      </c>
      <c r="Y177" s="14" t="s">
        <v>600</v>
      </c>
      <c r="Z177" s="14" t="s">
        <v>599</v>
      </c>
      <c r="AA177" s="14" t="s">
        <v>413</v>
      </c>
      <c r="AB177" s="14" t="s">
        <v>359</v>
      </c>
      <c r="AC177" s="14" t="s">
        <v>412</v>
      </c>
      <c r="AD177" s="14" t="s">
        <v>228</v>
      </c>
      <c r="AE177" s="14" t="s">
        <v>206</v>
      </c>
      <c r="AF177" s="14" t="s">
        <v>227</v>
      </c>
      <c r="AG177" s="14">
        <v>2.5</v>
      </c>
      <c r="AH177" s="14" t="s">
        <v>149</v>
      </c>
      <c r="AI177" s="14" t="s">
        <v>149</v>
      </c>
      <c r="AJ177" s="14" t="s">
        <v>148</v>
      </c>
      <c r="AK177" s="14">
        <v>0</v>
      </c>
      <c r="AL177" s="14" t="s">
        <v>149</v>
      </c>
      <c r="AM177" s="14" t="s">
        <v>149</v>
      </c>
      <c r="AN177" s="14" t="s">
        <v>148</v>
      </c>
      <c r="AO177" s="14">
        <v>0</v>
      </c>
      <c r="AP177" s="14" t="s">
        <v>226</v>
      </c>
      <c r="AQ177" s="14" t="s">
        <v>206</v>
      </c>
      <c r="AR177" s="14" t="s">
        <v>225</v>
      </c>
      <c r="AS177" s="14">
        <v>1</v>
      </c>
      <c r="AT177" s="14" t="s">
        <v>149</v>
      </c>
      <c r="AU177" s="14" t="s">
        <v>149</v>
      </c>
      <c r="AV177" s="14" t="s">
        <v>148</v>
      </c>
      <c r="AW177" s="14">
        <v>0</v>
      </c>
    </row>
    <row r="178" spans="1:49" x14ac:dyDescent="0.25">
      <c r="A178" s="14">
        <v>6000000184</v>
      </c>
      <c r="B178" s="14" t="s">
        <v>606</v>
      </c>
      <c r="C178" s="14" t="s">
        <v>369</v>
      </c>
      <c r="D178" s="14" t="s">
        <v>160</v>
      </c>
      <c r="E178" s="16">
        <v>45642.432322314802</v>
      </c>
      <c r="F178" s="14">
        <v>1.86</v>
      </c>
      <c r="G178" s="14">
        <v>6.2600000000000003E-2</v>
      </c>
      <c r="H178" s="14">
        <v>0.193</v>
      </c>
      <c r="I178" s="14" t="s">
        <v>222</v>
      </c>
      <c r="J178" s="14">
        <v>1.49</v>
      </c>
      <c r="L178" s="14">
        <v>1.25</v>
      </c>
      <c r="M178" s="14">
        <v>1.1000000000000001</v>
      </c>
      <c r="N178" s="14" t="s">
        <v>221</v>
      </c>
      <c r="O178" s="15">
        <v>1960</v>
      </c>
      <c r="P178" s="14" t="s">
        <v>220</v>
      </c>
      <c r="Q178" s="15">
        <v>0</v>
      </c>
      <c r="R178" s="14" t="s">
        <v>565</v>
      </c>
      <c r="S178" s="14" t="s">
        <v>605</v>
      </c>
      <c r="T178" s="14" t="s">
        <v>604</v>
      </c>
      <c r="U178" s="14" t="s">
        <v>603</v>
      </c>
      <c r="V178" s="14" t="s">
        <v>602</v>
      </c>
      <c r="W178" s="14" t="s">
        <v>560</v>
      </c>
      <c r="X178" s="14" t="s">
        <v>601</v>
      </c>
      <c r="Y178" s="14" t="s">
        <v>600</v>
      </c>
      <c r="Z178" s="14" t="s">
        <v>599</v>
      </c>
      <c r="AA178" s="14" t="s">
        <v>413</v>
      </c>
      <c r="AB178" s="14" t="s">
        <v>359</v>
      </c>
      <c r="AC178" s="14" t="s">
        <v>412</v>
      </c>
      <c r="AD178" s="14" t="s">
        <v>228</v>
      </c>
      <c r="AE178" s="14" t="s">
        <v>206</v>
      </c>
      <c r="AF178" s="14" t="s">
        <v>227</v>
      </c>
      <c r="AG178" s="14">
        <v>2.5</v>
      </c>
      <c r="AH178" s="14" t="s">
        <v>149</v>
      </c>
      <c r="AI178" s="14" t="s">
        <v>149</v>
      </c>
      <c r="AJ178" s="14" t="s">
        <v>148</v>
      </c>
      <c r="AK178" s="14">
        <v>0</v>
      </c>
      <c r="AL178" s="14" t="s">
        <v>149</v>
      </c>
      <c r="AM178" s="14" t="s">
        <v>149</v>
      </c>
      <c r="AN178" s="14" t="s">
        <v>148</v>
      </c>
      <c r="AO178" s="14">
        <v>0</v>
      </c>
      <c r="AP178" s="14" t="s">
        <v>226</v>
      </c>
      <c r="AQ178" s="14" t="s">
        <v>206</v>
      </c>
      <c r="AR178" s="14" t="s">
        <v>225</v>
      </c>
      <c r="AS178" s="14">
        <v>1</v>
      </c>
      <c r="AT178" s="14" t="s">
        <v>149</v>
      </c>
      <c r="AU178" s="14" t="s">
        <v>149</v>
      </c>
      <c r="AV178" s="14" t="s">
        <v>148</v>
      </c>
      <c r="AW178" s="14">
        <v>0</v>
      </c>
    </row>
    <row r="179" spans="1:49" s="17" customFormat="1" x14ac:dyDescent="0.25">
      <c r="A179" s="17">
        <v>6000000185</v>
      </c>
      <c r="B179" s="17" t="s">
        <v>598</v>
      </c>
      <c r="C179" s="17" t="s">
        <v>548</v>
      </c>
      <c r="D179" s="17" t="s">
        <v>160</v>
      </c>
      <c r="E179" s="19">
        <v>45642.432551655103</v>
      </c>
      <c r="F179" s="17">
        <v>0.38300000000000001</v>
      </c>
      <c r="G179" s="17">
        <v>7.6499999999999999E-2</v>
      </c>
      <c r="H179" s="17">
        <v>2.3E-2</v>
      </c>
      <c r="I179" s="17" t="s">
        <v>222</v>
      </c>
      <c r="J179" s="17">
        <v>0.30599999999999999</v>
      </c>
      <c r="L179" s="17">
        <v>1.25</v>
      </c>
      <c r="M179" s="17">
        <v>1.05</v>
      </c>
      <c r="N179" s="17" t="s">
        <v>221</v>
      </c>
      <c r="O179" s="18">
        <v>510</v>
      </c>
      <c r="P179" s="17" t="s">
        <v>220</v>
      </c>
      <c r="Q179" s="18">
        <v>0.43</v>
      </c>
      <c r="R179" s="17" t="s">
        <v>597</v>
      </c>
      <c r="S179" s="17" t="s">
        <v>596</v>
      </c>
      <c r="T179" s="17" t="s">
        <v>595</v>
      </c>
      <c r="U179" s="17" t="s">
        <v>594</v>
      </c>
      <c r="V179" s="17" t="s">
        <v>593</v>
      </c>
      <c r="W179" s="17" t="s">
        <v>592</v>
      </c>
      <c r="X179" s="17" t="s">
        <v>591</v>
      </c>
      <c r="Y179" s="17" t="s">
        <v>590</v>
      </c>
      <c r="Z179" s="17" t="s">
        <v>589</v>
      </c>
      <c r="AA179" s="17" t="s">
        <v>578</v>
      </c>
      <c r="AB179" s="17" t="s">
        <v>359</v>
      </c>
      <c r="AC179" s="17" t="s">
        <v>577</v>
      </c>
      <c r="AD179" s="17" t="s">
        <v>228</v>
      </c>
      <c r="AE179" s="17" t="s">
        <v>206</v>
      </c>
      <c r="AF179" s="17" t="s">
        <v>227</v>
      </c>
      <c r="AG179" s="17">
        <v>2.5</v>
      </c>
      <c r="AH179" s="17" t="s">
        <v>149</v>
      </c>
      <c r="AI179" s="17" t="s">
        <v>149</v>
      </c>
      <c r="AJ179" s="17" t="s">
        <v>148</v>
      </c>
      <c r="AK179" s="17">
        <v>0</v>
      </c>
      <c r="AL179" s="17" t="s">
        <v>149</v>
      </c>
      <c r="AM179" s="17" t="s">
        <v>149</v>
      </c>
      <c r="AN179" s="17" t="s">
        <v>148</v>
      </c>
      <c r="AO179" s="17">
        <v>0</v>
      </c>
      <c r="AP179" s="17" t="s">
        <v>226</v>
      </c>
      <c r="AQ179" s="17" t="s">
        <v>206</v>
      </c>
      <c r="AR179" s="17" t="s">
        <v>301</v>
      </c>
      <c r="AS179" s="17">
        <v>1</v>
      </c>
      <c r="AT179" s="17" t="s">
        <v>149</v>
      </c>
      <c r="AU179" s="17" t="s">
        <v>149</v>
      </c>
      <c r="AV179" s="17" t="s">
        <v>148</v>
      </c>
      <c r="AW179" s="17">
        <v>0</v>
      </c>
    </row>
    <row r="180" spans="1:49" x14ac:dyDescent="0.25">
      <c r="A180" s="14">
        <v>6000000186</v>
      </c>
      <c r="B180" s="14" t="s">
        <v>588</v>
      </c>
      <c r="C180" s="14" t="s">
        <v>548</v>
      </c>
      <c r="D180" s="14" t="s">
        <v>160</v>
      </c>
      <c r="E180" s="16">
        <v>45642.432744143502</v>
      </c>
      <c r="F180" s="14">
        <v>0.40600000000000003</v>
      </c>
      <c r="G180" s="14">
        <v>6.2600000000000003E-2</v>
      </c>
      <c r="H180" s="14">
        <v>2.3400000000000001E-2</v>
      </c>
      <c r="I180" s="14" t="s">
        <v>222</v>
      </c>
      <c r="J180" s="14">
        <v>0.32500000000000001</v>
      </c>
      <c r="L180" s="14">
        <v>1.25</v>
      </c>
      <c r="M180" s="14">
        <v>1.05</v>
      </c>
      <c r="N180" s="14" t="s">
        <v>221</v>
      </c>
      <c r="O180" s="15"/>
      <c r="P180" s="14" t="s">
        <v>220</v>
      </c>
      <c r="Q180" s="15">
        <v>0.4</v>
      </c>
      <c r="R180" s="14" t="s">
        <v>587</v>
      </c>
      <c r="S180" s="14" t="s">
        <v>586</v>
      </c>
      <c r="T180" s="14" t="s">
        <v>585</v>
      </c>
      <c r="U180" s="14" t="s">
        <v>584</v>
      </c>
      <c r="V180" s="14" t="s">
        <v>583</v>
      </c>
      <c r="W180" s="14" t="s">
        <v>582</v>
      </c>
      <c r="X180" s="14" t="s">
        <v>581</v>
      </c>
      <c r="Y180" s="14" t="s">
        <v>580</v>
      </c>
      <c r="Z180" s="14" t="s">
        <v>579</v>
      </c>
      <c r="AA180" s="14" t="s">
        <v>578</v>
      </c>
      <c r="AB180" s="14" t="s">
        <v>359</v>
      </c>
      <c r="AC180" s="14" t="s">
        <v>577</v>
      </c>
      <c r="AD180" s="14" t="s">
        <v>228</v>
      </c>
      <c r="AE180" s="14" t="s">
        <v>206</v>
      </c>
      <c r="AF180" s="14" t="s">
        <v>227</v>
      </c>
      <c r="AG180" s="14">
        <v>2.5</v>
      </c>
      <c r="AH180" s="14" t="s">
        <v>149</v>
      </c>
      <c r="AI180" s="14" t="s">
        <v>149</v>
      </c>
      <c r="AJ180" s="14" t="s">
        <v>148</v>
      </c>
      <c r="AK180" s="14">
        <v>0</v>
      </c>
      <c r="AL180" s="14" t="s">
        <v>149</v>
      </c>
      <c r="AM180" s="14" t="s">
        <v>149</v>
      </c>
      <c r="AN180" s="14" t="s">
        <v>148</v>
      </c>
      <c r="AO180" s="14">
        <v>0</v>
      </c>
      <c r="AP180" s="14" t="s">
        <v>226</v>
      </c>
      <c r="AQ180" s="14" t="s">
        <v>206</v>
      </c>
      <c r="AR180" s="14" t="s">
        <v>225</v>
      </c>
      <c r="AS180" s="14">
        <v>1</v>
      </c>
      <c r="AT180" s="14" t="s">
        <v>149</v>
      </c>
      <c r="AU180" s="14" t="s">
        <v>149</v>
      </c>
      <c r="AV180" s="14" t="s">
        <v>148</v>
      </c>
      <c r="AW180" s="14">
        <v>0</v>
      </c>
    </row>
    <row r="181" spans="1:49" x14ac:dyDescent="0.25">
      <c r="A181" s="14">
        <v>6000000187</v>
      </c>
      <c r="B181" s="14" t="s">
        <v>576</v>
      </c>
      <c r="C181" s="14" t="s">
        <v>271</v>
      </c>
      <c r="D181" s="14" t="s">
        <v>160</v>
      </c>
      <c r="E181" s="16">
        <v>45642.433012291702</v>
      </c>
      <c r="F181" s="14">
        <v>4.88</v>
      </c>
      <c r="G181" s="14">
        <v>4.1700000000000001E-2</v>
      </c>
      <c r="H181" s="14">
        <v>0</v>
      </c>
      <c r="I181" s="14" t="s">
        <v>222</v>
      </c>
      <c r="J181" s="14">
        <v>3.9</v>
      </c>
      <c r="L181" s="14">
        <v>1.25</v>
      </c>
      <c r="M181" s="14">
        <v>1</v>
      </c>
      <c r="N181" s="14" t="s">
        <v>221</v>
      </c>
      <c r="O181" s="15">
        <v>39.6</v>
      </c>
      <c r="P181" s="14" t="s">
        <v>270</v>
      </c>
      <c r="Q181" s="15">
        <v>0</v>
      </c>
      <c r="R181" s="14" t="s">
        <v>383</v>
      </c>
      <c r="S181" s="14" t="s">
        <v>575</v>
      </c>
      <c r="T181" s="14" t="s">
        <v>574</v>
      </c>
      <c r="U181" s="14" t="s">
        <v>573</v>
      </c>
      <c r="V181" s="14" t="s">
        <v>572</v>
      </c>
      <c r="W181" s="14" t="s">
        <v>571</v>
      </c>
      <c r="X181" s="14" t="s">
        <v>570</v>
      </c>
      <c r="Y181" s="14" t="s">
        <v>378</v>
      </c>
      <c r="Z181" s="14" t="s">
        <v>569</v>
      </c>
      <c r="AA181" s="14" t="s">
        <v>261</v>
      </c>
      <c r="AB181" s="14" t="s">
        <v>568</v>
      </c>
      <c r="AC181" s="14" t="s">
        <v>567</v>
      </c>
      <c r="AD181" s="14" t="s">
        <v>228</v>
      </c>
      <c r="AE181" s="14" t="s">
        <v>206</v>
      </c>
      <c r="AF181" s="14" t="s">
        <v>227</v>
      </c>
      <c r="AG181" s="14">
        <v>2.5</v>
      </c>
      <c r="AH181" s="14" t="s">
        <v>149</v>
      </c>
      <c r="AI181" s="14" t="s">
        <v>149</v>
      </c>
      <c r="AJ181" s="14" t="s">
        <v>148</v>
      </c>
      <c r="AK181" s="14">
        <v>0</v>
      </c>
      <c r="AL181" s="14" t="s">
        <v>149</v>
      </c>
      <c r="AM181" s="14" t="s">
        <v>149</v>
      </c>
      <c r="AN181" s="14" t="s">
        <v>148</v>
      </c>
      <c r="AO181" s="14">
        <v>0</v>
      </c>
      <c r="AP181" s="14" t="s">
        <v>226</v>
      </c>
      <c r="AQ181" s="14" t="s">
        <v>206</v>
      </c>
      <c r="AR181" s="14" t="s">
        <v>273</v>
      </c>
      <c r="AS181" s="14">
        <v>1</v>
      </c>
      <c r="AT181" s="14" t="s">
        <v>149</v>
      </c>
      <c r="AU181" s="14" t="s">
        <v>149</v>
      </c>
      <c r="AV181" s="14" t="s">
        <v>148</v>
      </c>
      <c r="AW181" s="14">
        <v>0</v>
      </c>
    </row>
    <row r="182" spans="1:49" x14ac:dyDescent="0.25">
      <c r="A182" s="14">
        <v>6000000188</v>
      </c>
      <c r="B182" s="14" t="s">
        <v>566</v>
      </c>
      <c r="C182" s="14" t="s">
        <v>369</v>
      </c>
      <c r="D182" s="14" t="s">
        <v>160</v>
      </c>
      <c r="E182" s="16">
        <v>45642.433244363398</v>
      </c>
      <c r="F182" s="14">
        <v>1.79</v>
      </c>
      <c r="G182" s="14">
        <v>7.6499999999999999E-2</v>
      </c>
      <c r="H182" s="14">
        <v>0.186</v>
      </c>
      <c r="I182" s="14" t="s">
        <v>222</v>
      </c>
      <c r="J182" s="14">
        <v>1.43</v>
      </c>
      <c r="L182" s="14">
        <v>1.25</v>
      </c>
      <c r="M182" s="14">
        <v>1.1000000000000001</v>
      </c>
      <c r="N182" s="14" t="s">
        <v>221</v>
      </c>
      <c r="O182" s="15">
        <v>525</v>
      </c>
      <c r="P182" s="14" t="s">
        <v>220</v>
      </c>
      <c r="Q182" s="15">
        <v>0</v>
      </c>
      <c r="R182" s="14" t="s">
        <v>565</v>
      </c>
      <c r="S182" s="14" t="s">
        <v>564</v>
      </c>
      <c r="T182" s="14" t="s">
        <v>563</v>
      </c>
      <c r="U182" s="14" t="s">
        <v>562</v>
      </c>
      <c r="V182" s="14" t="s">
        <v>561</v>
      </c>
      <c r="W182" s="14" t="s">
        <v>560</v>
      </c>
      <c r="X182" s="14" t="s">
        <v>559</v>
      </c>
      <c r="Y182" s="14" t="s">
        <v>415</v>
      </c>
      <c r="Z182" s="14" t="s">
        <v>558</v>
      </c>
      <c r="AA182" s="14" t="s">
        <v>413</v>
      </c>
      <c r="AB182" s="14" t="s">
        <v>359</v>
      </c>
      <c r="AC182" s="14" t="s">
        <v>557</v>
      </c>
      <c r="AD182" s="14" t="s">
        <v>228</v>
      </c>
      <c r="AE182" s="14" t="s">
        <v>206</v>
      </c>
      <c r="AF182" s="14" t="s">
        <v>227</v>
      </c>
      <c r="AG182" s="14">
        <v>2.5</v>
      </c>
      <c r="AH182" s="14" t="s">
        <v>149</v>
      </c>
      <c r="AI182" s="14" t="s">
        <v>149</v>
      </c>
      <c r="AJ182" s="14" t="s">
        <v>148</v>
      </c>
      <c r="AK182" s="14">
        <v>0</v>
      </c>
      <c r="AL182" s="14" t="s">
        <v>149</v>
      </c>
      <c r="AM182" s="14" t="s">
        <v>149</v>
      </c>
      <c r="AN182" s="14" t="s">
        <v>148</v>
      </c>
      <c r="AO182" s="14">
        <v>0</v>
      </c>
      <c r="AP182" s="14" t="s">
        <v>226</v>
      </c>
      <c r="AQ182" s="14" t="s">
        <v>206</v>
      </c>
      <c r="AR182" s="14" t="s">
        <v>301</v>
      </c>
      <c r="AS182" s="14">
        <v>1</v>
      </c>
      <c r="AT182" s="14" t="s">
        <v>149</v>
      </c>
      <c r="AU182" s="14" t="s">
        <v>149</v>
      </c>
      <c r="AV182" s="14" t="s">
        <v>148</v>
      </c>
      <c r="AW182" s="14">
        <v>0</v>
      </c>
    </row>
    <row r="183" spans="1:49" s="17" customFormat="1" x14ac:dyDescent="0.25">
      <c r="A183" s="17">
        <v>6000000191</v>
      </c>
      <c r="B183" s="17" t="s">
        <v>49</v>
      </c>
      <c r="C183" s="17" t="s">
        <v>317</v>
      </c>
      <c r="D183" s="17" t="s">
        <v>160</v>
      </c>
      <c r="E183" s="19">
        <v>45642.433446354204</v>
      </c>
      <c r="F183" s="17">
        <v>3.24</v>
      </c>
      <c r="G183" s="17">
        <v>7.6499999999999999E-2</v>
      </c>
      <c r="H183" s="17">
        <v>0.16600000000000001</v>
      </c>
      <c r="I183" s="17" t="s">
        <v>222</v>
      </c>
      <c r="J183" s="17">
        <v>2.59</v>
      </c>
      <c r="L183" s="17">
        <v>1.25</v>
      </c>
      <c r="M183" s="17">
        <v>1.05</v>
      </c>
      <c r="N183" s="17" t="s">
        <v>221</v>
      </c>
      <c r="O183" s="18">
        <v>7850</v>
      </c>
      <c r="P183" s="17" t="s">
        <v>220</v>
      </c>
      <c r="Q183" s="18">
        <v>0</v>
      </c>
      <c r="S183" s="17" t="s">
        <v>556</v>
      </c>
      <c r="T183" s="17" t="s">
        <v>555</v>
      </c>
      <c r="U183" s="17" t="s">
        <v>554</v>
      </c>
      <c r="V183" s="17" t="s">
        <v>553</v>
      </c>
      <c r="W183" s="17" t="s">
        <v>552</v>
      </c>
      <c r="X183" s="17" t="s">
        <v>333</v>
      </c>
      <c r="Y183" s="17" t="s">
        <v>551</v>
      </c>
      <c r="Z183" s="17" t="s">
        <v>308</v>
      </c>
      <c r="AA183" s="17" t="s">
        <v>307</v>
      </c>
      <c r="AB183" s="17" t="s">
        <v>550</v>
      </c>
      <c r="AC183" s="17" t="s">
        <v>330</v>
      </c>
      <c r="AD183" s="17" t="s">
        <v>228</v>
      </c>
      <c r="AE183" s="17" t="s">
        <v>206</v>
      </c>
      <c r="AF183" s="17" t="s">
        <v>227</v>
      </c>
      <c r="AG183" s="17">
        <v>2.5</v>
      </c>
      <c r="AH183" s="17" t="s">
        <v>149</v>
      </c>
      <c r="AI183" s="17" t="s">
        <v>149</v>
      </c>
      <c r="AJ183" s="17" t="s">
        <v>148</v>
      </c>
      <c r="AK183" s="17">
        <v>0</v>
      </c>
      <c r="AL183" s="17" t="s">
        <v>149</v>
      </c>
      <c r="AM183" s="17" t="s">
        <v>149</v>
      </c>
      <c r="AN183" s="17" t="s">
        <v>148</v>
      </c>
      <c r="AO183" s="17">
        <v>0</v>
      </c>
      <c r="AP183" s="17" t="s">
        <v>226</v>
      </c>
      <c r="AQ183" s="17" t="s">
        <v>206</v>
      </c>
      <c r="AR183" s="17" t="s">
        <v>301</v>
      </c>
      <c r="AS183" s="17">
        <v>1</v>
      </c>
      <c r="AT183" s="17" t="s">
        <v>149</v>
      </c>
      <c r="AU183" s="17" t="s">
        <v>149</v>
      </c>
      <c r="AV183" s="17" t="s">
        <v>148</v>
      </c>
      <c r="AW183" s="17">
        <v>0</v>
      </c>
    </row>
    <row r="184" spans="1:49" s="17" customFormat="1" x14ac:dyDescent="0.25">
      <c r="A184" s="17">
        <v>6000000192</v>
      </c>
      <c r="B184" s="17" t="s">
        <v>549</v>
      </c>
      <c r="C184" s="17" t="s">
        <v>548</v>
      </c>
      <c r="D184" s="17" t="s">
        <v>160</v>
      </c>
      <c r="E184" s="19">
        <v>45642.433939294002</v>
      </c>
      <c r="F184" s="17">
        <v>9.1899999999999996E-2</v>
      </c>
      <c r="G184" s="17">
        <v>1.7399999999999999E-2</v>
      </c>
      <c r="H184" s="17">
        <v>1.09E-2</v>
      </c>
      <c r="I184" s="17" t="s">
        <v>222</v>
      </c>
      <c r="J184" s="17">
        <v>7.3499999999999996E-2</v>
      </c>
      <c r="L184" s="17">
        <v>1.25</v>
      </c>
      <c r="M184" s="17">
        <v>1.1000000000000001</v>
      </c>
      <c r="N184" s="17" t="s">
        <v>221</v>
      </c>
      <c r="O184" s="18">
        <v>455</v>
      </c>
      <c r="P184" s="17" t="s">
        <v>220</v>
      </c>
      <c r="Q184" s="18">
        <v>0.42</v>
      </c>
      <c r="S184" s="17" t="s">
        <v>547</v>
      </c>
      <c r="T184" s="17" t="s">
        <v>546</v>
      </c>
      <c r="U184" s="17" t="s">
        <v>545</v>
      </c>
      <c r="V184" s="17" t="s">
        <v>544</v>
      </c>
      <c r="W184" s="17" t="s">
        <v>543</v>
      </c>
      <c r="X184" s="17" t="s">
        <v>542</v>
      </c>
      <c r="Y184" s="17" t="s">
        <v>147</v>
      </c>
      <c r="Z184" s="17" t="s">
        <v>541</v>
      </c>
      <c r="AA184" s="17" t="s">
        <v>540</v>
      </c>
      <c r="AB184" s="17" t="s">
        <v>539</v>
      </c>
      <c r="AC184" s="17" t="s">
        <v>538</v>
      </c>
      <c r="AD184" s="17" t="s">
        <v>228</v>
      </c>
      <c r="AE184" s="17" t="s">
        <v>206</v>
      </c>
      <c r="AF184" s="17" t="s">
        <v>227</v>
      </c>
      <c r="AG184" s="17">
        <v>2.5</v>
      </c>
      <c r="AH184" s="17" t="s">
        <v>149</v>
      </c>
      <c r="AI184" s="17" t="s">
        <v>149</v>
      </c>
      <c r="AJ184" s="17" t="s">
        <v>148</v>
      </c>
      <c r="AK184" s="17">
        <v>0</v>
      </c>
      <c r="AL184" s="17" t="s">
        <v>149</v>
      </c>
      <c r="AM184" s="17" t="s">
        <v>149</v>
      </c>
      <c r="AN184" s="17" t="s">
        <v>148</v>
      </c>
      <c r="AO184" s="17">
        <v>0</v>
      </c>
      <c r="AP184" s="17" t="s">
        <v>226</v>
      </c>
      <c r="AQ184" s="17" t="s">
        <v>206</v>
      </c>
      <c r="AR184" s="17" t="s">
        <v>537</v>
      </c>
      <c r="AS184" s="17">
        <v>1</v>
      </c>
      <c r="AT184" s="17" t="s">
        <v>149</v>
      </c>
      <c r="AU184" s="17" t="s">
        <v>149</v>
      </c>
      <c r="AV184" s="17" t="s">
        <v>148</v>
      </c>
      <c r="AW184" s="17">
        <v>0</v>
      </c>
    </row>
    <row r="185" spans="1:49" x14ac:dyDescent="0.25">
      <c r="A185" s="14">
        <v>6000000193</v>
      </c>
      <c r="B185" s="14" t="s">
        <v>536</v>
      </c>
      <c r="C185" s="14" t="s">
        <v>223</v>
      </c>
      <c r="D185" s="14" t="s">
        <v>160</v>
      </c>
      <c r="E185" s="16">
        <v>45642.434167407402</v>
      </c>
      <c r="F185" s="14">
        <v>0.81299999999999994</v>
      </c>
      <c r="G185" s="14">
        <v>3.4799999999999998E-2</v>
      </c>
      <c r="H185" s="14">
        <v>2.5399999999999999E-2</v>
      </c>
      <c r="I185" s="14" t="s">
        <v>222</v>
      </c>
      <c r="J185" s="14">
        <v>0.65</v>
      </c>
      <c r="L185" s="14">
        <v>1.25</v>
      </c>
      <c r="M185" s="14">
        <v>1.03</v>
      </c>
      <c r="N185" s="14" t="s">
        <v>221</v>
      </c>
      <c r="O185" s="15">
        <v>3040</v>
      </c>
      <c r="P185" s="14" t="s">
        <v>220</v>
      </c>
      <c r="Q185" s="15">
        <v>0</v>
      </c>
      <c r="S185" s="14" t="s">
        <v>535</v>
      </c>
      <c r="T185" s="14" t="s">
        <v>534</v>
      </c>
      <c r="U185" s="14" t="s">
        <v>533</v>
      </c>
      <c r="V185" s="14" t="s">
        <v>532</v>
      </c>
      <c r="W185" s="14" t="s">
        <v>531</v>
      </c>
      <c r="X185" s="14" t="s">
        <v>530</v>
      </c>
      <c r="Y185" s="14" t="s">
        <v>519</v>
      </c>
      <c r="Z185" s="14" t="s">
        <v>529</v>
      </c>
      <c r="AA185" s="14" t="s">
        <v>528</v>
      </c>
      <c r="AB185" s="14" t="s">
        <v>527</v>
      </c>
      <c r="AC185" s="14" t="s">
        <v>526</v>
      </c>
      <c r="AD185" s="14" t="s">
        <v>228</v>
      </c>
      <c r="AE185" s="14" t="s">
        <v>206</v>
      </c>
      <c r="AF185" s="14" t="s">
        <v>227</v>
      </c>
      <c r="AG185" s="14">
        <v>2.5</v>
      </c>
      <c r="AH185" s="14" t="s">
        <v>149</v>
      </c>
      <c r="AI185" s="14" t="s">
        <v>149</v>
      </c>
      <c r="AJ185" s="14" t="s">
        <v>148</v>
      </c>
      <c r="AK185" s="14">
        <v>0</v>
      </c>
      <c r="AL185" s="14" t="s">
        <v>149</v>
      </c>
      <c r="AM185" s="14" t="s">
        <v>149</v>
      </c>
      <c r="AN185" s="14" t="s">
        <v>148</v>
      </c>
      <c r="AO185" s="14">
        <v>0</v>
      </c>
      <c r="AP185" s="14" t="s">
        <v>226</v>
      </c>
      <c r="AQ185" s="14" t="s">
        <v>206</v>
      </c>
      <c r="AR185" s="14" t="s">
        <v>515</v>
      </c>
      <c r="AS185" s="14">
        <v>1</v>
      </c>
      <c r="AT185" s="14" t="s">
        <v>149</v>
      </c>
      <c r="AU185" s="14" t="s">
        <v>149</v>
      </c>
      <c r="AV185" s="14" t="s">
        <v>148</v>
      </c>
      <c r="AW185" s="14">
        <v>0</v>
      </c>
    </row>
    <row r="186" spans="1:49" x14ac:dyDescent="0.25">
      <c r="A186" s="14">
        <v>6000000194</v>
      </c>
      <c r="B186" s="14" t="s">
        <v>525</v>
      </c>
      <c r="C186" s="14" t="s">
        <v>223</v>
      </c>
      <c r="D186" s="14" t="s">
        <v>160</v>
      </c>
      <c r="E186" s="16">
        <v>45642.434295208303</v>
      </c>
      <c r="F186" s="14">
        <v>0.24</v>
      </c>
      <c r="G186" s="14">
        <v>3.4799999999999998E-2</v>
      </c>
      <c r="H186" s="14">
        <v>8.2400000000000008E-3</v>
      </c>
      <c r="I186" s="14" t="s">
        <v>222</v>
      </c>
      <c r="J186" s="14">
        <v>0.192</v>
      </c>
      <c r="L186" s="14">
        <v>1.25</v>
      </c>
      <c r="M186" s="14">
        <v>1.03</v>
      </c>
      <c r="N186" s="14" t="s">
        <v>221</v>
      </c>
      <c r="O186" s="15">
        <v>1900</v>
      </c>
      <c r="P186" s="14" t="s">
        <v>220</v>
      </c>
      <c r="Q186" s="15">
        <v>0</v>
      </c>
      <c r="S186" s="14" t="s">
        <v>523</v>
      </c>
      <c r="T186" s="14" t="s">
        <v>522</v>
      </c>
      <c r="U186" s="14" t="s">
        <v>216</v>
      </c>
      <c r="V186" s="14" t="s">
        <v>521</v>
      </c>
      <c r="W186" s="14" t="s">
        <v>520</v>
      </c>
      <c r="X186" s="14" t="s">
        <v>213</v>
      </c>
      <c r="Y186" s="14" t="s">
        <v>519</v>
      </c>
      <c r="Z186" s="14" t="s">
        <v>518</v>
      </c>
      <c r="AA186" s="14" t="s">
        <v>517</v>
      </c>
      <c r="AB186" s="14" t="s">
        <v>516</v>
      </c>
      <c r="AC186" s="14" t="s">
        <v>208</v>
      </c>
      <c r="AD186" s="14" t="s">
        <v>228</v>
      </c>
      <c r="AE186" s="14" t="s">
        <v>206</v>
      </c>
      <c r="AF186" s="14" t="s">
        <v>227</v>
      </c>
      <c r="AG186" s="14">
        <v>2.5</v>
      </c>
      <c r="AH186" s="14" t="s">
        <v>149</v>
      </c>
      <c r="AI186" s="14" t="s">
        <v>149</v>
      </c>
      <c r="AJ186" s="14" t="s">
        <v>148</v>
      </c>
      <c r="AK186" s="14">
        <v>0</v>
      </c>
      <c r="AL186" s="14" t="s">
        <v>149</v>
      </c>
      <c r="AM186" s="14" t="s">
        <v>149</v>
      </c>
      <c r="AN186" s="14" t="s">
        <v>148</v>
      </c>
      <c r="AO186" s="14">
        <v>0</v>
      </c>
      <c r="AP186" s="14" t="s">
        <v>226</v>
      </c>
      <c r="AQ186" s="14" t="s">
        <v>206</v>
      </c>
      <c r="AR186" s="14" t="s">
        <v>515</v>
      </c>
      <c r="AS186" s="14">
        <v>1</v>
      </c>
      <c r="AT186" s="14" t="s">
        <v>149</v>
      </c>
      <c r="AU186" s="14" t="s">
        <v>149</v>
      </c>
      <c r="AV186" s="14" t="s">
        <v>148</v>
      </c>
      <c r="AW186" s="14">
        <v>0</v>
      </c>
    </row>
    <row r="187" spans="1:49" x14ac:dyDescent="0.25">
      <c r="A187" s="14">
        <v>6000000195</v>
      </c>
      <c r="B187" s="14" t="s">
        <v>524</v>
      </c>
      <c r="C187" s="14" t="s">
        <v>223</v>
      </c>
      <c r="D187" s="14" t="s">
        <v>160</v>
      </c>
      <c r="E187" s="16">
        <v>45642.434451053203</v>
      </c>
      <c r="F187" s="14">
        <v>0.16600000000000001</v>
      </c>
      <c r="G187" s="14">
        <v>3.4799999999999998E-2</v>
      </c>
      <c r="H187" s="14">
        <v>6.0299999999999998E-3</v>
      </c>
      <c r="I187" s="14" t="s">
        <v>222</v>
      </c>
      <c r="J187" s="14">
        <v>0.13300000000000001</v>
      </c>
      <c r="L187" s="14">
        <v>1.25</v>
      </c>
      <c r="M187" s="14">
        <v>1.03</v>
      </c>
      <c r="N187" s="14" t="s">
        <v>221</v>
      </c>
      <c r="O187" s="15">
        <v>1900</v>
      </c>
      <c r="P187" s="14" t="s">
        <v>220</v>
      </c>
      <c r="Q187" s="15">
        <v>0</v>
      </c>
      <c r="S187" s="14" t="s">
        <v>523</v>
      </c>
      <c r="T187" s="14" t="s">
        <v>522</v>
      </c>
      <c r="U187" s="14" t="s">
        <v>216</v>
      </c>
      <c r="V187" s="14" t="s">
        <v>521</v>
      </c>
      <c r="W187" s="14" t="s">
        <v>520</v>
      </c>
      <c r="X187" s="14" t="s">
        <v>213</v>
      </c>
      <c r="Y187" s="14" t="s">
        <v>519</v>
      </c>
      <c r="Z187" s="14" t="s">
        <v>518</v>
      </c>
      <c r="AA187" s="14" t="s">
        <v>517</v>
      </c>
      <c r="AB187" s="14" t="s">
        <v>516</v>
      </c>
      <c r="AC187" s="14" t="s">
        <v>208</v>
      </c>
      <c r="AD187" s="14" t="s">
        <v>228</v>
      </c>
      <c r="AE187" s="14" t="s">
        <v>206</v>
      </c>
      <c r="AF187" s="14" t="s">
        <v>227</v>
      </c>
      <c r="AG187" s="14">
        <v>2.5</v>
      </c>
      <c r="AH187" s="14" t="s">
        <v>149</v>
      </c>
      <c r="AI187" s="14" t="s">
        <v>149</v>
      </c>
      <c r="AJ187" s="14" t="s">
        <v>148</v>
      </c>
      <c r="AK187" s="14">
        <v>0</v>
      </c>
      <c r="AL187" s="14" t="s">
        <v>149</v>
      </c>
      <c r="AM187" s="14" t="s">
        <v>149</v>
      </c>
      <c r="AN187" s="14" t="s">
        <v>148</v>
      </c>
      <c r="AO187" s="14">
        <v>0</v>
      </c>
      <c r="AP187" s="14" t="s">
        <v>226</v>
      </c>
      <c r="AQ187" s="14" t="s">
        <v>206</v>
      </c>
      <c r="AR187" s="14" t="s">
        <v>515</v>
      </c>
      <c r="AS187" s="14">
        <v>1</v>
      </c>
      <c r="AT187" s="14" t="s">
        <v>149</v>
      </c>
      <c r="AU187" s="14" t="s">
        <v>149</v>
      </c>
      <c r="AV187" s="14" t="s">
        <v>148</v>
      </c>
      <c r="AW187" s="14">
        <v>0</v>
      </c>
    </row>
    <row r="188" spans="1:49" x14ac:dyDescent="0.25">
      <c r="A188" s="14">
        <v>6000000196</v>
      </c>
      <c r="B188" s="14" t="s">
        <v>514</v>
      </c>
      <c r="C188" s="14" t="s">
        <v>356</v>
      </c>
      <c r="D188" s="14" t="s">
        <v>160</v>
      </c>
      <c r="E188" s="16">
        <v>45642.434688298599</v>
      </c>
      <c r="F188" s="14">
        <v>0.314</v>
      </c>
      <c r="G188" s="14">
        <v>4.87E-2</v>
      </c>
      <c r="H188" s="14">
        <v>0</v>
      </c>
      <c r="I188" s="14" t="s">
        <v>222</v>
      </c>
      <c r="J188" s="14">
        <v>0.251</v>
      </c>
      <c r="L188" s="14">
        <v>1.25</v>
      </c>
      <c r="M188" s="14">
        <v>1</v>
      </c>
      <c r="N188" s="14" t="s">
        <v>221</v>
      </c>
      <c r="O188" s="15">
        <v>2114</v>
      </c>
      <c r="P188" s="14" t="s">
        <v>220</v>
      </c>
      <c r="Q188" s="15">
        <v>0</v>
      </c>
      <c r="R188" s="14" t="s">
        <v>355</v>
      </c>
      <c r="S188" s="14" t="s">
        <v>505</v>
      </c>
      <c r="T188" s="14" t="s">
        <v>504</v>
      </c>
      <c r="U188" s="14" t="s">
        <v>513</v>
      </c>
      <c r="V188" s="14" t="s">
        <v>512</v>
      </c>
      <c r="W188" s="14" t="s">
        <v>511</v>
      </c>
      <c r="X188" s="14" t="s">
        <v>510</v>
      </c>
      <c r="Y188" s="14" t="s">
        <v>348</v>
      </c>
      <c r="Z188" s="14" t="s">
        <v>509</v>
      </c>
      <c r="AA188" s="14" t="s">
        <v>508</v>
      </c>
      <c r="AB188" s="14" t="s">
        <v>507</v>
      </c>
      <c r="AC188" s="14" t="s">
        <v>496</v>
      </c>
      <c r="AD188" s="14" t="s">
        <v>228</v>
      </c>
      <c r="AE188" s="14" t="s">
        <v>206</v>
      </c>
      <c r="AF188" s="14" t="s">
        <v>227</v>
      </c>
      <c r="AG188" s="14">
        <v>2.5</v>
      </c>
      <c r="AH188" s="14" t="s">
        <v>149</v>
      </c>
      <c r="AI188" s="14" t="s">
        <v>149</v>
      </c>
      <c r="AJ188" s="14" t="s">
        <v>148</v>
      </c>
      <c r="AK188" s="14">
        <v>0</v>
      </c>
      <c r="AL188" s="14" t="s">
        <v>149</v>
      </c>
      <c r="AM188" s="14" t="s">
        <v>149</v>
      </c>
      <c r="AN188" s="14" t="s">
        <v>148</v>
      </c>
      <c r="AO188" s="14">
        <v>0</v>
      </c>
      <c r="AP188" s="14" t="s">
        <v>226</v>
      </c>
      <c r="AQ188" s="14" t="s">
        <v>206</v>
      </c>
      <c r="AR188" s="14" t="s">
        <v>343</v>
      </c>
      <c r="AS188" s="14">
        <v>1</v>
      </c>
      <c r="AT188" s="14" t="s">
        <v>149</v>
      </c>
      <c r="AU188" s="14" t="s">
        <v>149</v>
      </c>
      <c r="AV188" s="14" t="s">
        <v>148</v>
      </c>
      <c r="AW188" s="14">
        <v>0</v>
      </c>
    </row>
    <row r="189" spans="1:49" x14ac:dyDescent="0.25">
      <c r="A189" s="14">
        <v>6000000197</v>
      </c>
      <c r="B189" s="14" t="s">
        <v>506</v>
      </c>
      <c r="C189" s="14" t="s">
        <v>356</v>
      </c>
      <c r="D189" s="14" t="s">
        <v>160</v>
      </c>
      <c r="E189" s="16">
        <v>45642.434801979201</v>
      </c>
      <c r="F189" s="14">
        <v>0.88100000000000001</v>
      </c>
      <c r="G189" s="14">
        <v>4.87E-2</v>
      </c>
      <c r="H189" s="14">
        <v>0</v>
      </c>
      <c r="I189" s="14" t="s">
        <v>222</v>
      </c>
      <c r="J189" s="14">
        <v>0.70499999999999996</v>
      </c>
      <c r="L189" s="14">
        <v>1.25</v>
      </c>
      <c r="M189" s="14">
        <v>1</v>
      </c>
      <c r="N189" s="14" t="s">
        <v>221</v>
      </c>
      <c r="O189" s="15">
        <v>2114</v>
      </c>
      <c r="P189" s="14" t="s">
        <v>220</v>
      </c>
      <c r="Q189" s="15">
        <v>0</v>
      </c>
      <c r="R189" s="14" t="s">
        <v>355</v>
      </c>
      <c r="S189" s="14" t="s">
        <v>505</v>
      </c>
      <c r="T189" s="14" t="s">
        <v>504</v>
      </c>
      <c r="U189" s="14" t="s">
        <v>503</v>
      </c>
      <c r="V189" s="14" t="s">
        <v>502</v>
      </c>
      <c r="W189" s="14" t="s">
        <v>501</v>
      </c>
      <c r="X189" s="14" t="s">
        <v>500</v>
      </c>
      <c r="Y189" s="14" t="s">
        <v>348</v>
      </c>
      <c r="Z189" s="14" t="s">
        <v>499</v>
      </c>
      <c r="AA189" s="14" t="s">
        <v>498</v>
      </c>
      <c r="AB189" s="14" t="s">
        <v>497</v>
      </c>
      <c r="AC189" s="14" t="s">
        <v>496</v>
      </c>
      <c r="AD189" s="14" t="s">
        <v>228</v>
      </c>
      <c r="AE189" s="14" t="s">
        <v>206</v>
      </c>
      <c r="AF189" s="14" t="s">
        <v>227</v>
      </c>
      <c r="AG189" s="14">
        <v>2.5</v>
      </c>
      <c r="AH189" s="14" t="s">
        <v>149</v>
      </c>
      <c r="AI189" s="14" t="s">
        <v>149</v>
      </c>
      <c r="AJ189" s="14" t="s">
        <v>148</v>
      </c>
      <c r="AK189" s="14">
        <v>0</v>
      </c>
      <c r="AL189" s="14" t="s">
        <v>149</v>
      </c>
      <c r="AM189" s="14" t="s">
        <v>149</v>
      </c>
      <c r="AN189" s="14" t="s">
        <v>148</v>
      </c>
      <c r="AO189" s="14">
        <v>0</v>
      </c>
      <c r="AP189" s="14" t="s">
        <v>226</v>
      </c>
      <c r="AQ189" s="14" t="s">
        <v>206</v>
      </c>
      <c r="AR189" s="14" t="s">
        <v>343</v>
      </c>
      <c r="AS189" s="14">
        <v>1</v>
      </c>
      <c r="AT189" s="14" t="s">
        <v>149</v>
      </c>
      <c r="AU189" s="14" t="s">
        <v>149</v>
      </c>
      <c r="AV189" s="14" t="s">
        <v>148</v>
      </c>
      <c r="AW189" s="14">
        <v>0</v>
      </c>
    </row>
    <row r="190" spans="1:49" x14ac:dyDescent="0.25">
      <c r="A190" s="14">
        <v>6000000198</v>
      </c>
      <c r="B190" s="14" t="s">
        <v>495</v>
      </c>
      <c r="C190" s="14" t="s">
        <v>287</v>
      </c>
      <c r="D190" s="14" t="s">
        <v>160</v>
      </c>
      <c r="E190" s="16">
        <v>45642.434921284701</v>
      </c>
      <c r="F190" s="14">
        <v>2.75</v>
      </c>
      <c r="G190" s="14">
        <v>4.87E-2</v>
      </c>
      <c r="H190" s="14">
        <v>0.28000000000000003</v>
      </c>
      <c r="I190" s="14" t="s">
        <v>222</v>
      </c>
      <c r="J190" s="14">
        <v>2.2000000000000002</v>
      </c>
      <c r="L190" s="14">
        <v>1.25</v>
      </c>
      <c r="M190" s="14">
        <v>1.1000000000000001</v>
      </c>
      <c r="N190" s="14" t="s">
        <v>221</v>
      </c>
      <c r="O190" s="15">
        <v>900</v>
      </c>
      <c r="P190" s="14" t="s">
        <v>220</v>
      </c>
      <c r="Q190" s="15">
        <v>0</v>
      </c>
      <c r="R190" s="14" t="s">
        <v>480</v>
      </c>
      <c r="S190" s="14" t="s">
        <v>479</v>
      </c>
      <c r="T190" s="14" t="s">
        <v>478</v>
      </c>
      <c r="U190" s="14" t="s">
        <v>494</v>
      </c>
      <c r="V190" s="14" t="s">
        <v>493</v>
      </c>
      <c r="W190" s="14" t="s">
        <v>492</v>
      </c>
      <c r="X190" s="14" t="s">
        <v>491</v>
      </c>
      <c r="Y190" s="14" t="s">
        <v>348</v>
      </c>
      <c r="Z190" s="14" t="s">
        <v>395</v>
      </c>
      <c r="AA190" s="14" t="s">
        <v>360</v>
      </c>
      <c r="AB190" s="14" t="s">
        <v>359</v>
      </c>
      <c r="AC190" s="14" t="s">
        <v>490</v>
      </c>
      <c r="AD190" s="14" t="s">
        <v>228</v>
      </c>
      <c r="AE190" s="14" t="s">
        <v>206</v>
      </c>
      <c r="AF190" s="14" t="s">
        <v>227</v>
      </c>
      <c r="AG190" s="14">
        <v>2.5</v>
      </c>
      <c r="AH190" s="14" t="s">
        <v>149</v>
      </c>
      <c r="AI190" s="14" t="s">
        <v>149</v>
      </c>
      <c r="AJ190" s="14" t="s">
        <v>148</v>
      </c>
      <c r="AK190" s="14">
        <v>0</v>
      </c>
      <c r="AL190" s="14" t="s">
        <v>149</v>
      </c>
      <c r="AM190" s="14" t="s">
        <v>149</v>
      </c>
      <c r="AN190" s="14" t="s">
        <v>148</v>
      </c>
      <c r="AO190" s="14">
        <v>0</v>
      </c>
      <c r="AP190" s="14" t="s">
        <v>226</v>
      </c>
      <c r="AQ190" s="14" t="s">
        <v>206</v>
      </c>
      <c r="AR190" s="14" t="s">
        <v>343</v>
      </c>
      <c r="AS190" s="14">
        <v>1</v>
      </c>
      <c r="AT190" s="14" t="s">
        <v>149</v>
      </c>
      <c r="AU190" s="14" t="s">
        <v>149</v>
      </c>
      <c r="AV190" s="14" t="s">
        <v>148</v>
      </c>
      <c r="AW190" s="14">
        <v>0</v>
      </c>
    </row>
    <row r="191" spans="1:49" x14ac:dyDescent="0.25">
      <c r="A191" s="14">
        <v>6000000199</v>
      </c>
      <c r="B191" s="14" t="s">
        <v>489</v>
      </c>
      <c r="C191" s="14" t="s">
        <v>356</v>
      </c>
      <c r="D191" s="14" t="s">
        <v>160</v>
      </c>
      <c r="E191" s="16">
        <v>45645.393004444399</v>
      </c>
      <c r="F191" s="14">
        <v>3.4</v>
      </c>
      <c r="G191" s="14">
        <v>4.87E-2</v>
      </c>
      <c r="H191" s="14">
        <v>0.34499999999999997</v>
      </c>
      <c r="I191" s="14" t="s">
        <v>222</v>
      </c>
      <c r="J191" s="14">
        <v>2.72</v>
      </c>
      <c r="L191" s="14">
        <v>1.25</v>
      </c>
      <c r="M191" s="14">
        <v>1.1000000000000001</v>
      </c>
      <c r="N191" s="14" t="s">
        <v>221</v>
      </c>
      <c r="O191" s="15">
        <v>900</v>
      </c>
      <c r="P191" s="14" t="s">
        <v>220</v>
      </c>
      <c r="Q191" s="15">
        <v>0</v>
      </c>
      <c r="R191" s="14" t="s">
        <v>488</v>
      </c>
      <c r="S191" s="14" t="s">
        <v>401</v>
      </c>
      <c r="T191" s="14" t="s">
        <v>400</v>
      </c>
      <c r="U191" s="14" t="s">
        <v>487</v>
      </c>
      <c r="V191" s="14" t="s">
        <v>486</v>
      </c>
      <c r="W191" s="14" t="s">
        <v>485</v>
      </c>
      <c r="X191" s="14" t="s">
        <v>484</v>
      </c>
      <c r="Y191" s="14" t="s">
        <v>483</v>
      </c>
      <c r="Z191" s="14" t="s">
        <v>395</v>
      </c>
      <c r="AA191" s="14" t="s">
        <v>360</v>
      </c>
      <c r="AB191" s="14" t="s">
        <v>359</v>
      </c>
      <c r="AC191" s="14" t="s">
        <v>482</v>
      </c>
      <c r="AD191" s="14" t="s">
        <v>149</v>
      </c>
      <c r="AE191" s="14" t="s">
        <v>149</v>
      </c>
      <c r="AF191" s="14" t="s">
        <v>148</v>
      </c>
      <c r="AG191" s="14">
        <v>0</v>
      </c>
      <c r="AH191" s="14" t="s">
        <v>149</v>
      </c>
      <c r="AI191" s="14" t="s">
        <v>149</v>
      </c>
      <c r="AJ191" s="14" t="s">
        <v>148</v>
      </c>
      <c r="AK191" s="14">
        <v>0</v>
      </c>
      <c r="AL191" s="14" t="s">
        <v>149</v>
      </c>
      <c r="AM191" s="14" t="s">
        <v>149</v>
      </c>
      <c r="AN191" s="14" t="s">
        <v>148</v>
      </c>
      <c r="AO191" s="14">
        <v>0</v>
      </c>
      <c r="AP191" s="14" t="s">
        <v>149</v>
      </c>
      <c r="AQ191" s="14" t="s">
        <v>149</v>
      </c>
      <c r="AR191" s="14" t="s">
        <v>148</v>
      </c>
      <c r="AS191" s="14">
        <v>0</v>
      </c>
      <c r="AT191" s="14" t="s">
        <v>149</v>
      </c>
      <c r="AU191" s="14" t="s">
        <v>149</v>
      </c>
      <c r="AV191" s="14" t="s">
        <v>148</v>
      </c>
      <c r="AW191" s="14">
        <v>0</v>
      </c>
    </row>
    <row r="192" spans="1:49" x14ac:dyDescent="0.25">
      <c r="A192" s="14">
        <v>6000000200</v>
      </c>
      <c r="B192" s="14" t="s">
        <v>481</v>
      </c>
      <c r="C192" s="14" t="s">
        <v>287</v>
      </c>
      <c r="D192" s="14" t="s">
        <v>160</v>
      </c>
      <c r="E192" s="16">
        <v>45642.435613472197</v>
      </c>
      <c r="F192" s="14">
        <v>7.36</v>
      </c>
      <c r="G192" s="14">
        <v>4.87E-2</v>
      </c>
      <c r="H192" s="14">
        <v>0.74099999999999999</v>
      </c>
      <c r="I192" s="14" t="s">
        <v>222</v>
      </c>
      <c r="J192" s="14">
        <v>5.89</v>
      </c>
      <c r="L192" s="14">
        <v>1.25</v>
      </c>
      <c r="M192" s="14">
        <v>1.1000000000000001</v>
      </c>
      <c r="N192" s="14" t="s">
        <v>221</v>
      </c>
      <c r="O192" s="15">
        <v>900</v>
      </c>
      <c r="P192" s="14" t="s">
        <v>220</v>
      </c>
      <c r="Q192" s="15">
        <v>0</v>
      </c>
      <c r="R192" s="14" t="s">
        <v>480</v>
      </c>
      <c r="S192" s="14" t="s">
        <v>479</v>
      </c>
      <c r="T192" s="14" t="s">
        <v>478</v>
      </c>
      <c r="U192" s="14" t="s">
        <v>477</v>
      </c>
      <c r="V192" s="14" t="s">
        <v>476</v>
      </c>
      <c r="W192" s="14" t="s">
        <v>475</v>
      </c>
      <c r="X192" s="14" t="s">
        <v>474</v>
      </c>
      <c r="Y192" s="14" t="s">
        <v>348</v>
      </c>
      <c r="Z192" s="14" t="s">
        <v>473</v>
      </c>
      <c r="AA192" s="14" t="s">
        <v>360</v>
      </c>
      <c r="AB192" s="14" t="s">
        <v>359</v>
      </c>
      <c r="AC192" s="14" t="s">
        <v>472</v>
      </c>
      <c r="AD192" s="14" t="s">
        <v>228</v>
      </c>
      <c r="AE192" s="14" t="s">
        <v>206</v>
      </c>
      <c r="AF192" s="14" t="s">
        <v>227</v>
      </c>
      <c r="AG192" s="14">
        <v>2.5</v>
      </c>
      <c r="AH192" s="14" t="s">
        <v>149</v>
      </c>
      <c r="AI192" s="14" t="s">
        <v>149</v>
      </c>
      <c r="AJ192" s="14" t="s">
        <v>148</v>
      </c>
      <c r="AK192" s="14">
        <v>0</v>
      </c>
      <c r="AL192" s="14" t="s">
        <v>149</v>
      </c>
      <c r="AM192" s="14" t="s">
        <v>149</v>
      </c>
      <c r="AN192" s="14" t="s">
        <v>148</v>
      </c>
      <c r="AO192" s="14">
        <v>0</v>
      </c>
      <c r="AP192" s="14" t="s">
        <v>226</v>
      </c>
      <c r="AQ192" s="14" t="s">
        <v>206</v>
      </c>
      <c r="AR192" s="14" t="s">
        <v>343</v>
      </c>
      <c r="AS192" s="14">
        <v>1</v>
      </c>
      <c r="AT192" s="14" t="s">
        <v>149</v>
      </c>
      <c r="AU192" s="14" t="s">
        <v>149</v>
      </c>
      <c r="AV192" s="14" t="s">
        <v>148</v>
      </c>
      <c r="AW192" s="14">
        <v>0</v>
      </c>
    </row>
    <row r="193" spans="1:49" x14ac:dyDescent="0.25">
      <c r="A193" s="14">
        <v>6000000201</v>
      </c>
      <c r="B193" s="14" t="s">
        <v>471</v>
      </c>
      <c r="C193" s="14" t="s">
        <v>241</v>
      </c>
      <c r="D193" s="14" t="s">
        <v>160</v>
      </c>
      <c r="E193" s="16">
        <v>45642.435805856498</v>
      </c>
      <c r="F193" s="14">
        <v>0.80500000000000005</v>
      </c>
      <c r="G193" s="14">
        <v>0.111</v>
      </c>
      <c r="H193" s="14">
        <v>6.4100000000000004E-2</v>
      </c>
      <c r="I193" s="14" t="s">
        <v>222</v>
      </c>
      <c r="J193" s="14">
        <v>0.64400000000000002</v>
      </c>
      <c r="L193" s="14">
        <v>1.25</v>
      </c>
      <c r="M193" s="14">
        <v>1.07</v>
      </c>
      <c r="N193" s="14" t="s">
        <v>221</v>
      </c>
      <c r="O193" s="15">
        <v>36</v>
      </c>
      <c r="P193" s="14" t="s">
        <v>220</v>
      </c>
      <c r="Q193" s="15">
        <v>0.42699999999999999</v>
      </c>
      <c r="R193" s="14" t="s">
        <v>429</v>
      </c>
      <c r="S193" s="14" t="s">
        <v>299</v>
      </c>
      <c r="T193" s="14" t="s">
        <v>298</v>
      </c>
      <c r="U193" s="14" t="s">
        <v>467</v>
      </c>
      <c r="V193" s="14" t="s">
        <v>470</v>
      </c>
      <c r="W193" s="14" t="s">
        <v>426</v>
      </c>
      <c r="X193" s="14" t="s">
        <v>469</v>
      </c>
      <c r="Y193" s="14" t="s">
        <v>293</v>
      </c>
      <c r="Z193" s="14" t="s">
        <v>277</v>
      </c>
      <c r="AA193" s="14" t="s">
        <v>231</v>
      </c>
      <c r="AB193" s="14" t="s">
        <v>291</v>
      </c>
      <c r="AC193" s="14" t="s">
        <v>464</v>
      </c>
      <c r="AD193" s="14" t="s">
        <v>228</v>
      </c>
      <c r="AE193" s="14" t="s">
        <v>206</v>
      </c>
      <c r="AF193" s="14" t="s">
        <v>227</v>
      </c>
      <c r="AG193" s="14">
        <v>2.5</v>
      </c>
      <c r="AH193" s="14" t="s">
        <v>149</v>
      </c>
      <c r="AI193" s="14" t="s">
        <v>149</v>
      </c>
      <c r="AJ193" s="14" t="s">
        <v>148</v>
      </c>
      <c r="AK193" s="14">
        <v>0</v>
      </c>
      <c r="AL193" s="14" t="s">
        <v>149</v>
      </c>
      <c r="AM193" s="14" t="s">
        <v>149</v>
      </c>
      <c r="AN193" s="14" t="s">
        <v>148</v>
      </c>
      <c r="AO193" s="14">
        <v>0</v>
      </c>
      <c r="AP193" s="14" t="s">
        <v>226</v>
      </c>
      <c r="AQ193" s="14" t="s">
        <v>206</v>
      </c>
      <c r="AR193" s="14" t="s">
        <v>289</v>
      </c>
      <c r="AS193" s="14">
        <v>1</v>
      </c>
      <c r="AT193" s="14" t="s">
        <v>149</v>
      </c>
      <c r="AU193" s="14" t="s">
        <v>149</v>
      </c>
      <c r="AV193" s="14" t="s">
        <v>148</v>
      </c>
      <c r="AW193" s="14">
        <v>0</v>
      </c>
    </row>
    <row r="194" spans="1:49" x14ac:dyDescent="0.25">
      <c r="A194" s="14">
        <v>6000000202</v>
      </c>
      <c r="B194" s="14" t="s">
        <v>468</v>
      </c>
      <c r="C194" s="14" t="s">
        <v>241</v>
      </c>
      <c r="D194" s="14" t="s">
        <v>160</v>
      </c>
      <c r="E194" s="16">
        <v>45642.435911817098</v>
      </c>
      <c r="F194" s="14">
        <v>0.80500000000000005</v>
      </c>
      <c r="G194" s="14">
        <v>0.111</v>
      </c>
      <c r="H194" s="14">
        <v>6.4100000000000004E-2</v>
      </c>
      <c r="I194" s="14" t="s">
        <v>222</v>
      </c>
      <c r="J194" s="14">
        <v>0.64400000000000002</v>
      </c>
      <c r="L194" s="14">
        <v>1.25</v>
      </c>
      <c r="M194" s="14">
        <v>1.07</v>
      </c>
      <c r="N194" s="14" t="s">
        <v>221</v>
      </c>
      <c r="O194" s="15">
        <v>36</v>
      </c>
      <c r="P194" s="14" t="s">
        <v>220</v>
      </c>
      <c r="Q194" s="15">
        <v>0.38700000000000001</v>
      </c>
      <c r="R194" s="14" t="s">
        <v>429</v>
      </c>
      <c r="S194" s="14" t="s">
        <v>299</v>
      </c>
      <c r="T194" s="14" t="s">
        <v>298</v>
      </c>
      <c r="U194" s="14" t="s">
        <v>467</v>
      </c>
      <c r="V194" s="14" t="s">
        <v>466</v>
      </c>
      <c r="W194" s="14" t="s">
        <v>426</v>
      </c>
      <c r="X194" s="14" t="s">
        <v>465</v>
      </c>
      <c r="Y194" s="14" t="s">
        <v>293</v>
      </c>
      <c r="Z194" s="14" t="s">
        <v>277</v>
      </c>
      <c r="AA194" s="14" t="s">
        <v>231</v>
      </c>
      <c r="AB194" s="14" t="s">
        <v>291</v>
      </c>
      <c r="AC194" s="14" t="s">
        <v>464</v>
      </c>
      <c r="AD194" s="14" t="s">
        <v>228</v>
      </c>
      <c r="AE194" s="14" t="s">
        <v>206</v>
      </c>
      <c r="AF194" s="14" t="s">
        <v>227</v>
      </c>
      <c r="AG194" s="14">
        <v>2.5</v>
      </c>
      <c r="AH194" s="14" t="s">
        <v>149</v>
      </c>
      <c r="AI194" s="14" t="s">
        <v>149</v>
      </c>
      <c r="AJ194" s="14" t="s">
        <v>148</v>
      </c>
      <c r="AK194" s="14">
        <v>0</v>
      </c>
      <c r="AL194" s="14" t="s">
        <v>149</v>
      </c>
      <c r="AM194" s="14" t="s">
        <v>149</v>
      </c>
      <c r="AN194" s="14" t="s">
        <v>148</v>
      </c>
      <c r="AO194" s="14">
        <v>0</v>
      </c>
      <c r="AP194" s="14" t="s">
        <v>226</v>
      </c>
      <c r="AQ194" s="14" t="s">
        <v>206</v>
      </c>
      <c r="AR194" s="14" t="s">
        <v>289</v>
      </c>
      <c r="AS194" s="14">
        <v>1</v>
      </c>
      <c r="AT194" s="14" t="s">
        <v>149</v>
      </c>
      <c r="AU194" s="14" t="s">
        <v>149</v>
      </c>
      <c r="AV194" s="14" t="s">
        <v>148</v>
      </c>
      <c r="AW194" s="14">
        <v>0</v>
      </c>
    </row>
    <row r="195" spans="1:49" x14ac:dyDescent="0.25">
      <c r="A195" s="14">
        <v>6000000203</v>
      </c>
      <c r="B195" s="14" t="s">
        <v>463</v>
      </c>
      <c r="C195" s="14" t="s">
        <v>356</v>
      </c>
      <c r="D195" s="14" t="s">
        <v>160</v>
      </c>
      <c r="E195" s="16">
        <v>45645.397204467597</v>
      </c>
      <c r="F195" s="14">
        <v>119</v>
      </c>
      <c r="G195" s="14">
        <v>2.56</v>
      </c>
      <c r="H195" s="14">
        <v>0</v>
      </c>
      <c r="I195" s="14" t="s">
        <v>443</v>
      </c>
      <c r="J195" s="14">
        <v>95</v>
      </c>
      <c r="L195" s="14">
        <v>1.25</v>
      </c>
      <c r="M195" s="14">
        <v>1</v>
      </c>
      <c r="N195" s="14" t="s">
        <v>449</v>
      </c>
      <c r="O195" s="15"/>
      <c r="P195" s="14" t="s">
        <v>441</v>
      </c>
      <c r="Q195" s="15">
        <v>0</v>
      </c>
      <c r="S195" s="14" t="s">
        <v>440</v>
      </c>
      <c r="T195" s="14" t="s">
        <v>439</v>
      </c>
      <c r="U195" s="14" t="s">
        <v>438</v>
      </c>
      <c r="V195" s="14" t="s">
        <v>462</v>
      </c>
      <c r="W195" s="14" t="s">
        <v>436</v>
      </c>
      <c r="X195" s="14" t="s">
        <v>461</v>
      </c>
      <c r="Y195" s="14" t="s">
        <v>456</v>
      </c>
      <c r="Z195" s="14" t="s">
        <v>433</v>
      </c>
      <c r="AA195" s="14" t="s">
        <v>446</v>
      </c>
      <c r="AB195" s="14" t="s">
        <v>291</v>
      </c>
      <c r="AC195" s="14" t="s">
        <v>460</v>
      </c>
      <c r="AD195" s="14" t="s">
        <v>228</v>
      </c>
      <c r="AE195" s="14" t="s">
        <v>206</v>
      </c>
      <c r="AF195" s="14" t="s">
        <v>227</v>
      </c>
      <c r="AG195" s="14">
        <v>2.5</v>
      </c>
      <c r="AH195" s="14" t="s">
        <v>149</v>
      </c>
      <c r="AI195" s="14" t="s">
        <v>149</v>
      </c>
      <c r="AJ195" s="14" t="s">
        <v>148</v>
      </c>
      <c r="AK195" s="14">
        <v>0</v>
      </c>
      <c r="AL195" s="14" t="s">
        <v>149</v>
      </c>
      <c r="AM195" s="14" t="s">
        <v>149</v>
      </c>
      <c r="AN195" s="14" t="s">
        <v>148</v>
      </c>
      <c r="AO195" s="14">
        <v>0</v>
      </c>
      <c r="AP195" s="14" t="s">
        <v>226</v>
      </c>
      <c r="AQ195" s="14" t="s">
        <v>206</v>
      </c>
      <c r="AR195" s="14" t="s">
        <v>289</v>
      </c>
      <c r="AS195" s="14">
        <v>1</v>
      </c>
      <c r="AT195" s="14" t="s">
        <v>149</v>
      </c>
      <c r="AU195" s="14" t="s">
        <v>149</v>
      </c>
      <c r="AV195" s="14" t="s">
        <v>148</v>
      </c>
      <c r="AW195" s="14">
        <v>0</v>
      </c>
    </row>
    <row r="196" spans="1:49" x14ac:dyDescent="0.25">
      <c r="A196" s="14">
        <v>6000000204</v>
      </c>
      <c r="B196" s="14" t="s">
        <v>459</v>
      </c>
      <c r="C196" s="14" t="s">
        <v>356</v>
      </c>
      <c r="D196" s="14" t="s">
        <v>160</v>
      </c>
      <c r="E196" s="16">
        <v>45645.450393819403</v>
      </c>
      <c r="F196" s="14">
        <v>86.3</v>
      </c>
      <c r="G196" s="14">
        <v>2.56</v>
      </c>
      <c r="H196" s="14">
        <v>0</v>
      </c>
      <c r="I196" s="14" t="s">
        <v>443</v>
      </c>
      <c r="J196" s="14">
        <v>69</v>
      </c>
      <c r="L196" s="14">
        <v>1.25</v>
      </c>
      <c r="M196" s="14">
        <v>1</v>
      </c>
      <c r="N196" s="14" t="s">
        <v>449</v>
      </c>
      <c r="O196" s="15"/>
      <c r="P196" s="14" t="s">
        <v>441</v>
      </c>
      <c r="Q196" s="15">
        <v>0</v>
      </c>
      <c r="S196" s="14" t="s">
        <v>440</v>
      </c>
      <c r="T196" s="14" t="s">
        <v>439</v>
      </c>
      <c r="U196" s="14" t="s">
        <v>438</v>
      </c>
      <c r="V196" s="14" t="s">
        <v>458</v>
      </c>
      <c r="W196" s="14" t="s">
        <v>436</v>
      </c>
      <c r="X196" s="14" t="s">
        <v>457</v>
      </c>
      <c r="Y196" s="14" t="s">
        <v>456</v>
      </c>
      <c r="Z196" s="14" t="s">
        <v>433</v>
      </c>
      <c r="AA196" s="14" t="s">
        <v>446</v>
      </c>
      <c r="AB196" s="14" t="s">
        <v>291</v>
      </c>
      <c r="AC196" s="14" t="s">
        <v>455</v>
      </c>
      <c r="AD196" s="14" t="s">
        <v>228</v>
      </c>
      <c r="AE196" s="14" t="s">
        <v>206</v>
      </c>
      <c r="AF196" s="14" t="s">
        <v>227</v>
      </c>
      <c r="AG196" s="14">
        <v>2.5</v>
      </c>
      <c r="AH196" s="14" t="s">
        <v>149</v>
      </c>
      <c r="AI196" s="14" t="s">
        <v>149</v>
      </c>
      <c r="AJ196" s="14" t="s">
        <v>148</v>
      </c>
      <c r="AK196" s="14">
        <v>0</v>
      </c>
      <c r="AL196" s="14" t="s">
        <v>149</v>
      </c>
      <c r="AM196" s="14" t="s">
        <v>149</v>
      </c>
      <c r="AN196" s="14" t="s">
        <v>148</v>
      </c>
      <c r="AO196" s="14">
        <v>0</v>
      </c>
      <c r="AP196" s="14" t="s">
        <v>226</v>
      </c>
      <c r="AQ196" s="14" t="s">
        <v>206</v>
      </c>
      <c r="AR196" s="14" t="s">
        <v>289</v>
      </c>
      <c r="AS196" s="14">
        <v>1</v>
      </c>
      <c r="AT196" s="14" t="s">
        <v>149</v>
      </c>
      <c r="AU196" s="14" t="s">
        <v>149</v>
      </c>
      <c r="AV196" s="14" t="s">
        <v>148</v>
      </c>
      <c r="AW196" s="14">
        <v>0</v>
      </c>
    </row>
    <row r="197" spans="1:49" x14ac:dyDescent="0.25">
      <c r="A197" s="14">
        <v>6000000205</v>
      </c>
      <c r="B197" s="14" t="s">
        <v>454</v>
      </c>
      <c r="C197" s="14" t="s">
        <v>356</v>
      </c>
      <c r="D197" s="14" t="s">
        <v>160</v>
      </c>
      <c r="E197" s="16">
        <v>45645.396553912004</v>
      </c>
      <c r="F197" s="14">
        <v>65</v>
      </c>
      <c r="G197" s="14">
        <v>1.33</v>
      </c>
      <c r="H197" s="14">
        <v>0</v>
      </c>
      <c r="I197" s="14" t="s">
        <v>443</v>
      </c>
      <c r="J197" s="14">
        <v>52</v>
      </c>
      <c r="L197" s="14">
        <v>1.25</v>
      </c>
      <c r="M197" s="14">
        <v>1</v>
      </c>
      <c r="N197" s="14" t="s">
        <v>449</v>
      </c>
      <c r="O197" s="15"/>
      <c r="P197" s="14" t="s">
        <v>441</v>
      </c>
      <c r="Q197" s="15">
        <v>0</v>
      </c>
      <c r="S197" s="14" t="s">
        <v>440</v>
      </c>
      <c r="T197" s="14" t="s">
        <v>439</v>
      </c>
      <c r="U197" s="14" t="s">
        <v>438</v>
      </c>
      <c r="V197" s="14" t="s">
        <v>453</v>
      </c>
      <c r="W197" s="14" t="s">
        <v>436</v>
      </c>
      <c r="X197" s="14" t="s">
        <v>452</v>
      </c>
      <c r="Y197" s="14" t="s">
        <v>434</v>
      </c>
      <c r="Z197" s="14" t="s">
        <v>433</v>
      </c>
      <c r="AA197" s="14" t="s">
        <v>446</v>
      </c>
      <c r="AB197" s="14" t="s">
        <v>291</v>
      </c>
      <c r="AC197" s="14" t="s">
        <v>451</v>
      </c>
      <c r="AD197" s="14" t="s">
        <v>228</v>
      </c>
      <c r="AE197" s="14" t="s">
        <v>206</v>
      </c>
      <c r="AF197" s="14" t="s">
        <v>227</v>
      </c>
      <c r="AG197" s="14">
        <v>2.5</v>
      </c>
      <c r="AH197" s="14" t="s">
        <v>149</v>
      </c>
      <c r="AI197" s="14" t="s">
        <v>149</v>
      </c>
      <c r="AJ197" s="14" t="s">
        <v>148</v>
      </c>
      <c r="AK197" s="14">
        <v>0</v>
      </c>
      <c r="AL197" s="14" t="s">
        <v>149</v>
      </c>
      <c r="AM197" s="14" t="s">
        <v>149</v>
      </c>
      <c r="AN197" s="14" t="s">
        <v>148</v>
      </c>
      <c r="AO197" s="14">
        <v>0</v>
      </c>
      <c r="AP197" s="14" t="s">
        <v>226</v>
      </c>
      <c r="AQ197" s="14" t="s">
        <v>206</v>
      </c>
      <c r="AR197" s="14" t="s">
        <v>289</v>
      </c>
      <c r="AS197" s="14">
        <v>1</v>
      </c>
      <c r="AT197" s="14" t="s">
        <v>149</v>
      </c>
      <c r="AU197" s="14" t="s">
        <v>149</v>
      </c>
      <c r="AV197" s="14" t="s">
        <v>148</v>
      </c>
      <c r="AW197" s="14">
        <v>0</v>
      </c>
    </row>
    <row r="198" spans="1:49" x14ac:dyDescent="0.25">
      <c r="A198" s="14">
        <v>6000000206</v>
      </c>
      <c r="B198" s="14" t="s">
        <v>450</v>
      </c>
      <c r="C198" s="14" t="s">
        <v>356</v>
      </c>
      <c r="D198" s="14" t="s">
        <v>160</v>
      </c>
      <c r="E198" s="16">
        <v>45645.450930324099</v>
      </c>
      <c r="F198" s="14">
        <v>37.5</v>
      </c>
      <c r="G198" s="14">
        <v>1.33</v>
      </c>
      <c r="H198" s="14">
        <v>0</v>
      </c>
      <c r="I198" s="14" t="s">
        <v>443</v>
      </c>
      <c r="J198" s="14">
        <v>30</v>
      </c>
      <c r="L198" s="14">
        <v>1.25</v>
      </c>
      <c r="M198" s="14">
        <v>1</v>
      </c>
      <c r="N198" s="14" t="s">
        <v>449</v>
      </c>
      <c r="O198" s="15"/>
      <c r="P198" s="14" t="s">
        <v>441</v>
      </c>
      <c r="Q198" s="15">
        <v>0</v>
      </c>
      <c r="S198" s="14" t="s">
        <v>440</v>
      </c>
      <c r="T198" s="14" t="s">
        <v>439</v>
      </c>
      <c r="U198" s="14" t="s">
        <v>438</v>
      </c>
      <c r="V198" s="14" t="s">
        <v>448</v>
      </c>
      <c r="W198" s="14" t="s">
        <v>436</v>
      </c>
      <c r="X198" s="14" t="s">
        <v>447</v>
      </c>
      <c r="Y198" s="14" t="s">
        <v>434</v>
      </c>
      <c r="Z198" s="14" t="s">
        <v>433</v>
      </c>
      <c r="AA198" s="14" t="s">
        <v>446</v>
      </c>
      <c r="AB198" s="14" t="s">
        <v>291</v>
      </c>
      <c r="AC198" s="14" t="s">
        <v>445</v>
      </c>
      <c r="AD198" s="14" t="s">
        <v>228</v>
      </c>
      <c r="AE198" s="14" t="s">
        <v>206</v>
      </c>
      <c r="AF198" s="14" t="s">
        <v>227</v>
      </c>
      <c r="AG198" s="14">
        <v>2.5</v>
      </c>
      <c r="AH198" s="14" t="s">
        <v>149</v>
      </c>
      <c r="AI198" s="14" t="s">
        <v>149</v>
      </c>
      <c r="AJ198" s="14" t="s">
        <v>148</v>
      </c>
      <c r="AK198" s="14">
        <v>0</v>
      </c>
      <c r="AL198" s="14" t="s">
        <v>149</v>
      </c>
      <c r="AM198" s="14" t="s">
        <v>149</v>
      </c>
      <c r="AN198" s="14" t="s">
        <v>148</v>
      </c>
      <c r="AO198" s="14">
        <v>0</v>
      </c>
      <c r="AP198" s="14" t="s">
        <v>226</v>
      </c>
      <c r="AQ198" s="14" t="s">
        <v>206</v>
      </c>
      <c r="AR198" s="14" t="s">
        <v>289</v>
      </c>
      <c r="AS198" s="14">
        <v>1</v>
      </c>
      <c r="AT198" s="14" t="s">
        <v>149</v>
      </c>
      <c r="AU198" s="14" t="s">
        <v>149</v>
      </c>
      <c r="AV198" s="14" t="s">
        <v>148</v>
      </c>
      <c r="AW198" s="14">
        <v>0</v>
      </c>
    </row>
    <row r="199" spans="1:49" x14ac:dyDescent="0.25">
      <c r="A199" s="14">
        <v>6000000207</v>
      </c>
      <c r="B199" s="14" t="s">
        <v>444</v>
      </c>
      <c r="C199" s="14" t="s">
        <v>356</v>
      </c>
      <c r="D199" s="14" t="s">
        <v>160</v>
      </c>
      <c r="E199" s="16">
        <v>45645.451327002302</v>
      </c>
      <c r="F199" s="14">
        <v>18.8</v>
      </c>
      <c r="G199" s="14">
        <v>1.33</v>
      </c>
      <c r="H199" s="14">
        <v>0</v>
      </c>
      <c r="I199" s="14" t="s">
        <v>443</v>
      </c>
      <c r="J199" s="14">
        <v>15</v>
      </c>
      <c r="L199" s="14">
        <v>1.25</v>
      </c>
      <c r="M199" s="14">
        <v>1</v>
      </c>
      <c r="N199" s="14" t="s">
        <v>442</v>
      </c>
      <c r="O199" s="15"/>
      <c r="P199" s="14" t="s">
        <v>441</v>
      </c>
      <c r="Q199" s="15">
        <v>0</v>
      </c>
      <c r="S199" s="14" t="s">
        <v>440</v>
      </c>
      <c r="T199" s="14" t="s">
        <v>439</v>
      </c>
      <c r="U199" s="14" t="s">
        <v>438</v>
      </c>
      <c r="V199" s="14" t="s">
        <v>437</v>
      </c>
      <c r="W199" s="14" t="s">
        <v>436</v>
      </c>
      <c r="X199" s="14" t="s">
        <v>435</v>
      </c>
      <c r="Y199" s="14" t="s">
        <v>434</v>
      </c>
      <c r="Z199" s="14" t="s">
        <v>433</v>
      </c>
      <c r="AA199" s="14" t="s">
        <v>432</v>
      </c>
      <c r="AB199" s="14" t="s">
        <v>291</v>
      </c>
      <c r="AC199" s="14" t="s">
        <v>431</v>
      </c>
      <c r="AD199" s="14" t="s">
        <v>228</v>
      </c>
      <c r="AE199" s="14" t="s">
        <v>206</v>
      </c>
      <c r="AF199" s="14" t="s">
        <v>227</v>
      </c>
      <c r="AG199" s="14">
        <v>2.5</v>
      </c>
      <c r="AH199" s="14" t="s">
        <v>149</v>
      </c>
      <c r="AI199" s="14" t="s">
        <v>149</v>
      </c>
      <c r="AJ199" s="14" t="s">
        <v>148</v>
      </c>
      <c r="AK199" s="14">
        <v>0</v>
      </c>
      <c r="AL199" s="14" t="s">
        <v>149</v>
      </c>
      <c r="AM199" s="14" t="s">
        <v>149</v>
      </c>
      <c r="AN199" s="14" t="s">
        <v>148</v>
      </c>
      <c r="AO199" s="14">
        <v>0</v>
      </c>
      <c r="AP199" s="14" t="s">
        <v>226</v>
      </c>
      <c r="AQ199" s="14" t="s">
        <v>206</v>
      </c>
      <c r="AR199" s="14" t="s">
        <v>289</v>
      </c>
      <c r="AS199" s="14">
        <v>1</v>
      </c>
      <c r="AT199" s="14" t="s">
        <v>149</v>
      </c>
      <c r="AU199" s="14" t="s">
        <v>149</v>
      </c>
      <c r="AV199" s="14" t="s">
        <v>148</v>
      </c>
      <c r="AW199" s="14">
        <v>0</v>
      </c>
    </row>
    <row r="200" spans="1:49" x14ac:dyDescent="0.25">
      <c r="A200" s="14">
        <v>6000000208</v>
      </c>
      <c r="B200" s="14" t="s">
        <v>430</v>
      </c>
      <c r="C200" s="14" t="s">
        <v>241</v>
      </c>
      <c r="D200" s="14" t="s">
        <v>160</v>
      </c>
      <c r="E200" s="16">
        <v>45642.437628993102</v>
      </c>
      <c r="F200" s="14">
        <v>0.71499999999999997</v>
      </c>
      <c r="G200" s="14">
        <v>0.111</v>
      </c>
      <c r="H200" s="14">
        <v>5.7799999999999997E-2</v>
      </c>
      <c r="I200" s="14" t="s">
        <v>222</v>
      </c>
      <c r="J200" s="14">
        <v>0.57199999999999995</v>
      </c>
      <c r="L200" s="14">
        <v>1.25</v>
      </c>
      <c r="M200" s="14">
        <v>1.07</v>
      </c>
      <c r="N200" s="14" t="s">
        <v>221</v>
      </c>
      <c r="O200" s="15">
        <v>330</v>
      </c>
      <c r="P200" s="14" t="s">
        <v>220</v>
      </c>
      <c r="Q200" s="15">
        <v>0.16600000000000001</v>
      </c>
      <c r="R200" s="14" t="s">
        <v>429</v>
      </c>
      <c r="S200" s="14" t="s">
        <v>299</v>
      </c>
      <c r="T200" s="14" t="s">
        <v>298</v>
      </c>
      <c r="U200" s="14" t="s">
        <v>428</v>
      </c>
      <c r="V200" s="14" t="s">
        <v>427</v>
      </c>
      <c r="W200" s="14" t="s">
        <v>426</v>
      </c>
      <c r="X200" s="14" t="s">
        <v>425</v>
      </c>
      <c r="Y200" s="14" t="s">
        <v>293</v>
      </c>
      <c r="Z200" s="14" t="s">
        <v>277</v>
      </c>
      <c r="AA200" s="14" t="s">
        <v>231</v>
      </c>
      <c r="AB200" s="14" t="s">
        <v>291</v>
      </c>
      <c r="AC200" s="14" t="s">
        <v>424</v>
      </c>
      <c r="AD200" s="14" t="s">
        <v>228</v>
      </c>
      <c r="AE200" s="14" t="s">
        <v>206</v>
      </c>
      <c r="AF200" s="14" t="s">
        <v>227</v>
      </c>
      <c r="AG200" s="14">
        <v>2.5</v>
      </c>
      <c r="AH200" s="14" t="s">
        <v>149</v>
      </c>
      <c r="AI200" s="14" t="s">
        <v>149</v>
      </c>
      <c r="AJ200" s="14" t="s">
        <v>148</v>
      </c>
      <c r="AK200" s="14">
        <v>0</v>
      </c>
      <c r="AL200" s="14" t="s">
        <v>149</v>
      </c>
      <c r="AM200" s="14" t="s">
        <v>149</v>
      </c>
      <c r="AN200" s="14" t="s">
        <v>148</v>
      </c>
      <c r="AO200" s="14">
        <v>0</v>
      </c>
      <c r="AP200" s="14" t="s">
        <v>226</v>
      </c>
      <c r="AQ200" s="14" t="s">
        <v>206</v>
      </c>
      <c r="AR200" s="14" t="s">
        <v>289</v>
      </c>
      <c r="AS200" s="14">
        <v>1</v>
      </c>
      <c r="AT200" s="14" t="s">
        <v>149</v>
      </c>
      <c r="AU200" s="14" t="s">
        <v>149</v>
      </c>
      <c r="AV200" s="14" t="s">
        <v>148</v>
      </c>
      <c r="AW200" s="14">
        <v>0</v>
      </c>
    </row>
    <row r="201" spans="1:49" x14ac:dyDescent="0.25">
      <c r="A201" s="14">
        <v>6000000209</v>
      </c>
      <c r="B201" s="14" t="s">
        <v>423</v>
      </c>
      <c r="C201" s="14" t="s">
        <v>369</v>
      </c>
      <c r="D201" s="14" t="s">
        <v>160</v>
      </c>
      <c r="E201" s="16">
        <v>45642.438014907399</v>
      </c>
      <c r="F201" s="14">
        <v>0.53800000000000003</v>
      </c>
      <c r="G201" s="14">
        <v>7.6499999999999999E-2</v>
      </c>
      <c r="H201" s="14">
        <v>6.1400000000000003E-2</v>
      </c>
      <c r="I201" s="14" t="s">
        <v>222</v>
      </c>
      <c r="J201" s="14">
        <v>0.43</v>
      </c>
      <c r="L201" s="14">
        <v>1.25</v>
      </c>
      <c r="M201" s="14">
        <v>1.1000000000000001</v>
      </c>
      <c r="N201" s="14" t="s">
        <v>221</v>
      </c>
      <c r="O201" s="15">
        <v>1080</v>
      </c>
      <c r="P201" s="14" t="s">
        <v>220</v>
      </c>
      <c r="Q201" s="15">
        <v>0</v>
      </c>
      <c r="R201" s="14" t="s">
        <v>422</v>
      </c>
      <c r="S201" s="14" t="s">
        <v>421</v>
      </c>
      <c r="T201" s="14" t="s">
        <v>420</v>
      </c>
      <c r="U201" s="14" t="s">
        <v>419</v>
      </c>
      <c r="V201" s="14" t="s">
        <v>418</v>
      </c>
      <c r="W201" s="14" t="s">
        <v>417</v>
      </c>
      <c r="X201" s="14" t="s">
        <v>416</v>
      </c>
      <c r="Y201" s="14" t="s">
        <v>415</v>
      </c>
      <c r="Z201" s="14" t="s">
        <v>414</v>
      </c>
      <c r="AA201" s="14" t="s">
        <v>413</v>
      </c>
      <c r="AB201" s="14" t="s">
        <v>359</v>
      </c>
      <c r="AC201" s="14" t="s">
        <v>412</v>
      </c>
      <c r="AD201" s="14" t="s">
        <v>228</v>
      </c>
      <c r="AE201" s="14" t="s">
        <v>206</v>
      </c>
      <c r="AF201" s="14" t="s">
        <v>227</v>
      </c>
      <c r="AG201" s="14">
        <v>2.5</v>
      </c>
      <c r="AH201" s="14" t="s">
        <v>149</v>
      </c>
      <c r="AI201" s="14" t="s">
        <v>149</v>
      </c>
      <c r="AJ201" s="14" t="s">
        <v>148</v>
      </c>
      <c r="AK201" s="14">
        <v>0</v>
      </c>
      <c r="AL201" s="14" t="s">
        <v>149</v>
      </c>
      <c r="AM201" s="14" t="s">
        <v>149</v>
      </c>
      <c r="AN201" s="14" t="s">
        <v>148</v>
      </c>
      <c r="AO201" s="14">
        <v>0</v>
      </c>
      <c r="AP201" s="14" t="s">
        <v>226</v>
      </c>
      <c r="AQ201" s="14" t="s">
        <v>206</v>
      </c>
      <c r="AR201" s="14" t="s">
        <v>301</v>
      </c>
      <c r="AS201" s="14">
        <v>1</v>
      </c>
      <c r="AT201" s="14" t="s">
        <v>149</v>
      </c>
      <c r="AU201" s="14" t="s">
        <v>149</v>
      </c>
      <c r="AV201" s="14" t="s">
        <v>148</v>
      </c>
      <c r="AW201" s="14">
        <v>0</v>
      </c>
    </row>
    <row r="202" spans="1:49" x14ac:dyDescent="0.25">
      <c r="A202" s="14">
        <v>6000000210</v>
      </c>
      <c r="B202" s="14" t="s">
        <v>411</v>
      </c>
      <c r="C202" s="14" t="s">
        <v>356</v>
      </c>
      <c r="D202" s="14" t="s">
        <v>160</v>
      </c>
      <c r="E202" s="16">
        <v>45642.438253009299</v>
      </c>
      <c r="F202" s="14">
        <v>2.78</v>
      </c>
      <c r="G202" s="14">
        <v>4.87E-2</v>
      </c>
      <c r="H202" s="14">
        <v>0.28199999999999997</v>
      </c>
      <c r="I202" s="14" t="s">
        <v>222</v>
      </c>
      <c r="J202" s="14">
        <v>2.2200000000000002</v>
      </c>
      <c r="L202" s="14">
        <v>1.25</v>
      </c>
      <c r="M202" s="14">
        <v>1.1000000000000001</v>
      </c>
      <c r="N202" s="14" t="s">
        <v>221</v>
      </c>
      <c r="O202" s="15">
        <v>900</v>
      </c>
      <c r="P202" s="14" t="s">
        <v>220</v>
      </c>
      <c r="Q202" s="15">
        <v>0</v>
      </c>
      <c r="S202" s="14" t="s">
        <v>401</v>
      </c>
      <c r="T202" s="14" t="s">
        <v>400</v>
      </c>
      <c r="U202" s="14" t="s">
        <v>410</v>
      </c>
      <c r="V202" s="14" t="s">
        <v>407</v>
      </c>
      <c r="W202" s="14" t="s">
        <v>409</v>
      </c>
      <c r="X202" s="14" t="s">
        <v>408</v>
      </c>
      <c r="Y202" s="14" t="s">
        <v>348</v>
      </c>
      <c r="Z202" s="14" t="s">
        <v>395</v>
      </c>
      <c r="AA202" s="14" t="s">
        <v>360</v>
      </c>
      <c r="AB202" s="14" t="s">
        <v>359</v>
      </c>
      <c r="AC202" s="14" t="s">
        <v>407</v>
      </c>
      <c r="AD202" s="14" t="s">
        <v>228</v>
      </c>
      <c r="AE202" s="14" t="s">
        <v>206</v>
      </c>
      <c r="AF202" s="14" t="s">
        <v>227</v>
      </c>
      <c r="AG202" s="14">
        <v>2.5</v>
      </c>
      <c r="AH202" s="14" t="s">
        <v>149</v>
      </c>
      <c r="AI202" s="14" t="s">
        <v>149</v>
      </c>
      <c r="AJ202" s="14" t="s">
        <v>148</v>
      </c>
      <c r="AK202" s="14">
        <v>0</v>
      </c>
      <c r="AL202" s="14" t="s">
        <v>149</v>
      </c>
      <c r="AM202" s="14" t="s">
        <v>149</v>
      </c>
      <c r="AN202" s="14" t="s">
        <v>148</v>
      </c>
      <c r="AO202" s="14">
        <v>0</v>
      </c>
      <c r="AP202" s="14" t="s">
        <v>226</v>
      </c>
      <c r="AQ202" s="14" t="s">
        <v>206</v>
      </c>
      <c r="AR202" s="14" t="s">
        <v>343</v>
      </c>
      <c r="AS202" s="14">
        <v>1</v>
      </c>
      <c r="AT202" s="14" t="s">
        <v>149</v>
      </c>
      <c r="AU202" s="14" t="s">
        <v>149</v>
      </c>
      <c r="AV202" s="14" t="s">
        <v>148</v>
      </c>
      <c r="AW202" s="14">
        <v>0</v>
      </c>
    </row>
    <row r="203" spans="1:49" x14ac:dyDescent="0.25">
      <c r="A203" s="14">
        <v>6000000211</v>
      </c>
      <c r="B203" s="14" t="s">
        <v>406</v>
      </c>
      <c r="C203" s="14" t="s">
        <v>356</v>
      </c>
      <c r="D203" s="14" t="s">
        <v>160</v>
      </c>
      <c r="E203" s="16">
        <v>45642.438394004603</v>
      </c>
      <c r="F203" s="14">
        <v>4.5599999999999996</v>
      </c>
      <c r="G203" s="14">
        <v>4.87E-2</v>
      </c>
      <c r="H203" s="14">
        <v>0.46100000000000002</v>
      </c>
      <c r="I203" s="14" t="s">
        <v>222</v>
      </c>
      <c r="J203" s="14">
        <v>3.65</v>
      </c>
      <c r="L203" s="14">
        <v>1.25</v>
      </c>
      <c r="M203" s="14">
        <v>1.1000000000000001</v>
      </c>
      <c r="N203" s="14" t="s">
        <v>221</v>
      </c>
      <c r="O203" s="15"/>
      <c r="P203" s="14" t="s">
        <v>220</v>
      </c>
      <c r="Q203" s="15">
        <v>0</v>
      </c>
      <c r="S203" s="14" t="s">
        <v>401</v>
      </c>
      <c r="T203" s="14" t="s">
        <v>400</v>
      </c>
      <c r="U203" s="14" t="s">
        <v>399</v>
      </c>
      <c r="V203" s="14" t="s">
        <v>405</v>
      </c>
      <c r="W203" s="14" t="s">
        <v>404</v>
      </c>
      <c r="X203" s="14" t="s">
        <v>396</v>
      </c>
      <c r="Y203" s="14" t="s">
        <v>348</v>
      </c>
      <c r="Z203" s="14" t="s">
        <v>395</v>
      </c>
      <c r="AA203" s="14" t="s">
        <v>360</v>
      </c>
      <c r="AB203" s="14" t="s">
        <v>359</v>
      </c>
      <c r="AC203" s="14" t="s">
        <v>403</v>
      </c>
      <c r="AD203" s="14" t="s">
        <v>228</v>
      </c>
      <c r="AE203" s="14" t="s">
        <v>206</v>
      </c>
      <c r="AF203" s="14" t="s">
        <v>227</v>
      </c>
      <c r="AG203" s="14">
        <v>2.5</v>
      </c>
      <c r="AH203" s="14" t="s">
        <v>149</v>
      </c>
      <c r="AI203" s="14" t="s">
        <v>149</v>
      </c>
      <c r="AJ203" s="14" t="s">
        <v>148</v>
      </c>
      <c r="AK203" s="14">
        <v>0</v>
      </c>
      <c r="AL203" s="14" t="s">
        <v>149</v>
      </c>
      <c r="AM203" s="14" t="s">
        <v>149</v>
      </c>
      <c r="AN203" s="14" t="s">
        <v>148</v>
      </c>
      <c r="AO203" s="14">
        <v>0</v>
      </c>
      <c r="AP203" s="14" t="s">
        <v>226</v>
      </c>
      <c r="AQ203" s="14" t="s">
        <v>206</v>
      </c>
      <c r="AR203" s="14" t="s">
        <v>343</v>
      </c>
      <c r="AS203" s="14">
        <v>1</v>
      </c>
      <c r="AT203" s="14" t="s">
        <v>149</v>
      </c>
      <c r="AU203" s="14" t="s">
        <v>149</v>
      </c>
      <c r="AV203" s="14" t="s">
        <v>148</v>
      </c>
      <c r="AW203" s="14">
        <v>0</v>
      </c>
    </row>
    <row r="204" spans="1:49" x14ac:dyDescent="0.25">
      <c r="A204" s="14">
        <v>6000000212</v>
      </c>
      <c r="B204" s="14" t="s">
        <v>402</v>
      </c>
      <c r="C204" s="14" t="s">
        <v>356</v>
      </c>
      <c r="D204" s="14" t="s">
        <v>160</v>
      </c>
      <c r="E204" s="16">
        <v>45642.438508831001</v>
      </c>
      <c r="F204" s="14">
        <v>7.66</v>
      </c>
      <c r="G204" s="14">
        <v>4.87E-2</v>
      </c>
      <c r="H204" s="14">
        <v>0.77100000000000002</v>
      </c>
      <c r="I204" s="14" t="s">
        <v>222</v>
      </c>
      <c r="J204" s="14">
        <v>6.13</v>
      </c>
      <c r="L204" s="14">
        <v>1.25</v>
      </c>
      <c r="M204" s="14">
        <v>1.1000000000000001</v>
      </c>
      <c r="N204" s="14" t="s">
        <v>221</v>
      </c>
      <c r="O204" s="15"/>
      <c r="P204" s="14" t="s">
        <v>220</v>
      </c>
      <c r="Q204" s="15">
        <v>0</v>
      </c>
      <c r="S204" s="14" t="s">
        <v>401</v>
      </c>
      <c r="T204" s="14" t="s">
        <v>400</v>
      </c>
      <c r="U204" s="14" t="s">
        <v>399</v>
      </c>
      <c r="V204" s="14" t="s">
        <v>398</v>
      </c>
      <c r="W204" s="14" t="s">
        <v>397</v>
      </c>
      <c r="X204" s="14" t="s">
        <v>396</v>
      </c>
      <c r="Y204" s="14" t="s">
        <v>348</v>
      </c>
      <c r="Z204" s="14" t="s">
        <v>395</v>
      </c>
      <c r="AA204" s="14" t="s">
        <v>360</v>
      </c>
      <c r="AB204" s="14" t="s">
        <v>359</v>
      </c>
      <c r="AC204" s="14" t="s">
        <v>394</v>
      </c>
      <c r="AD204" s="14" t="s">
        <v>228</v>
      </c>
      <c r="AE204" s="14" t="s">
        <v>206</v>
      </c>
      <c r="AF204" s="14" t="s">
        <v>227</v>
      </c>
      <c r="AG204" s="14">
        <v>2.5</v>
      </c>
      <c r="AH204" s="14" t="s">
        <v>149</v>
      </c>
      <c r="AI204" s="14" t="s">
        <v>149</v>
      </c>
      <c r="AJ204" s="14" t="s">
        <v>148</v>
      </c>
      <c r="AK204" s="14">
        <v>0</v>
      </c>
      <c r="AL204" s="14" t="s">
        <v>149</v>
      </c>
      <c r="AM204" s="14" t="s">
        <v>149</v>
      </c>
      <c r="AN204" s="14" t="s">
        <v>148</v>
      </c>
      <c r="AO204" s="14">
        <v>0</v>
      </c>
      <c r="AP204" s="14" t="s">
        <v>226</v>
      </c>
      <c r="AQ204" s="14" t="s">
        <v>206</v>
      </c>
      <c r="AR204" s="14" t="s">
        <v>343</v>
      </c>
      <c r="AS204" s="14">
        <v>1</v>
      </c>
      <c r="AT204" s="14" t="s">
        <v>149</v>
      </c>
      <c r="AU204" s="14" t="s">
        <v>149</v>
      </c>
      <c r="AV204" s="14" t="s">
        <v>148</v>
      </c>
      <c r="AW204" s="14">
        <v>0</v>
      </c>
    </row>
    <row r="205" spans="1:49" x14ac:dyDescent="0.25">
      <c r="A205" s="14">
        <v>6000000213</v>
      </c>
      <c r="B205" s="14" t="s">
        <v>393</v>
      </c>
      <c r="C205" s="14" t="s">
        <v>241</v>
      </c>
      <c r="D205" s="14" t="s">
        <v>160</v>
      </c>
      <c r="E205" s="16">
        <v>45645.400216273098</v>
      </c>
      <c r="F205" s="14">
        <v>4.4000000000000004</v>
      </c>
      <c r="G205" s="14">
        <v>7.6499999999999999E-2</v>
      </c>
      <c r="H205" s="14">
        <v>0.224</v>
      </c>
      <c r="I205" s="14" t="s">
        <v>222</v>
      </c>
      <c r="J205" s="14">
        <v>3.52</v>
      </c>
      <c r="L205" s="14">
        <v>1.25</v>
      </c>
      <c r="M205" s="14">
        <v>1.05</v>
      </c>
      <c r="N205" s="14" t="s">
        <v>221</v>
      </c>
      <c r="O205" s="15">
        <v>32</v>
      </c>
      <c r="P205" s="14" t="s">
        <v>220</v>
      </c>
      <c r="Q205" s="15">
        <v>0</v>
      </c>
      <c r="R205" s="14" t="s">
        <v>392</v>
      </c>
      <c r="S205" s="14" t="s">
        <v>299</v>
      </c>
      <c r="T205" s="14" t="s">
        <v>298</v>
      </c>
      <c r="U205" s="14" t="s">
        <v>391</v>
      </c>
      <c r="V205" s="14" t="s">
        <v>390</v>
      </c>
      <c r="W205" s="14" t="s">
        <v>389</v>
      </c>
      <c r="X205" s="14" t="s">
        <v>388</v>
      </c>
      <c r="Y205" s="14" t="s">
        <v>387</v>
      </c>
      <c r="Z205" s="14" t="s">
        <v>386</v>
      </c>
      <c r="AA205" s="14" t="s">
        <v>231</v>
      </c>
      <c r="AB205" s="14" t="s">
        <v>291</v>
      </c>
      <c r="AC205" s="14" t="s">
        <v>385</v>
      </c>
      <c r="AD205" s="14" t="s">
        <v>228</v>
      </c>
      <c r="AE205" s="14" t="s">
        <v>206</v>
      </c>
      <c r="AF205" s="14" t="s">
        <v>227</v>
      </c>
      <c r="AG205" s="14">
        <v>2.5</v>
      </c>
      <c r="AH205" s="14" t="s">
        <v>149</v>
      </c>
      <c r="AI205" s="14" t="s">
        <v>149</v>
      </c>
      <c r="AJ205" s="14" t="s">
        <v>148</v>
      </c>
      <c r="AK205" s="14">
        <v>0</v>
      </c>
      <c r="AL205" s="14" t="s">
        <v>149</v>
      </c>
      <c r="AM205" s="14" t="s">
        <v>149</v>
      </c>
      <c r="AN205" s="14" t="s">
        <v>148</v>
      </c>
      <c r="AO205" s="14">
        <v>0</v>
      </c>
      <c r="AP205" s="14" t="s">
        <v>226</v>
      </c>
      <c r="AQ205" s="14" t="s">
        <v>206</v>
      </c>
      <c r="AR205" s="14" t="s">
        <v>301</v>
      </c>
      <c r="AS205" s="14">
        <v>1</v>
      </c>
      <c r="AT205" s="14" t="s">
        <v>149</v>
      </c>
      <c r="AU205" s="14" t="s">
        <v>149</v>
      </c>
      <c r="AV205" s="14" t="s">
        <v>148</v>
      </c>
      <c r="AW205" s="14">
        <v>0</v>
      </c>
    </row>
    <row r="206" spans="1:49" x14ac:dyDescent="0.25">
      <c r="A206" s="14">
        <v>6000000214</v>
      </c>
      <c r="B206" s="14" t="s">
        <v>384</v>
      </c>
      <c r="C206" s="14" t="s">
        <v>271</v>
      </c>
      <c r="D206" s="14" t="s">
        <v>160</v>
      </c>
      <c r="E206" s="16">
        <v>45642.439720625</v>
      </c>
      <c r="F206" s="14">
        <v>2.63</v>
      </c>
      <c r="G206" s="14">
        <v>4.1700000000000001E-2</v>
      </c>
      <c r="H206" s="14">
        <v>0</v>
      </c>
      <c r="I206" s="14" t="s">
        <v>222</v>
      </c>
      <c r="J206" s="14">
        <v>2.1</v>
      </c>
      <c r="L206" s="14">
        <v>1.25</v>
      </c>
      <c r="M206" s="14">
        <v>1</v>
      </c>
      <c r="N206" s="14" t="s">
        <v>221</v>
      </c>
      <c r="O206" s="15">
        <v>39.200000000000003</v>
      </c>
      <c r="P206" s="14" t="s">
        <v>270</v>
      </c>
      <c r="Q206" s="15">
        <v>0.2</v>
      </c>
      <c r="R206" s="14" t="s">
        <v>383</v>
      </c>
      <c r="S206" s="14" t="s">
        <v>382</v>
      </c>
      <c r="T206" s="14" t="s">
        <v>381</v>
      </c>
      <c r="U206" s="14" t="s">
        <v>267</v>
      </c>
      <c r="V206" s="14" t="s">
        <v>380</v>
      </c>
      <c r="W206" s="14" t="s">
        <v>379</v>
      </c>
      <c r="X206" s="14" t="s">
        <v>264</v>
      </c>
      <c r="Y206" s="14" t="s">
        <v>378</v>
      </c>
      <c r="Z206" s="14" t="s">
        <v>262</v>
      </c>
      <c r="AA206" s="14" t="s">
        <v>261</v>
      </c>
      <c r="AB206" s="14" t="s">
        <v>260</v>
      </c>
      <c r="AC206" s="14" t="s">
        <v>377</v>
      </c>
      <c r="AD206" s="14" t="s">
        <v>228</v>
      </c>
      <c r="AE206" s="14" t="s">
        <v>206</v>
      </c>
      <c r="AF206" s="14" t="s">
        <v>227</v>
      </c>
      <c r="AG206" s="14">
        <v>2.5</v>
      </c>
      <c r="AH206" s="14" t="s">
        <v>149</v>
      </c>
      <c r="AI206" s="14" t="s">
        <v>149</v>
      </c>
      <c r="AJ206" s="14" t="s">
        <v>148</v>
      </c>
      <c r="AK206" s="14">
        <v>0</v>
      </c>
      <c r="AL206" s="14" t="s">
        <v>149</v>
      </c>
      <c r="AM206" s="14" t="s">
        <v>149</v>
      </c>
      <c r="AN206" s="14" t="s">
        <v>148</v>
      </c>
      <c r="AO206" s="14">
        <v>0</v>
      </c>
      <c r="AP206" s="14" t="s">
        <v>226</v>
      </c>
      <c r="AQ206" s="14" t="s">
        <v>206</v>
      </c>
      <c r="AR206" s="14" t="s">
        <v>273</v>
      </c>
      <c r="AS206" s="14">
        <v>1</v>
      </c>
      <c r="AT206" s="14" t="s">
        <v>149</v>
      </c>
      <c r="AU206" s="14" t="s">
        <v>149</v>
      </c>
      <c r="AV206" s="14" t="s">
        <v>148</v>
      </c>
      <c r="AW206" s="14">
        <v>0</v>
      </c>
    </row>
    <row r="207" spans="1:49" x14ac:dyDescent="0.25">
      <c r="A207" s="14">
        <v>6000000215</v>
      </c>
      <c r="B207" s="14" t="s">
        <v>376</v>
      </c>
      <c r="C207" s="14" t="s">
        <v>369</v>
      </c>
      <c r="D207" s="14" t="s">
        <v>160</v>
      </c>
      <c r="E207" s="16">
        <v>45642.439888310197</v>
      </c>
      <c r="F207" s="14">
        <v>0.63800000000000001</v>
      </c>
      <c r="G207" s="14">
        <v>6.2600000000000003E-2</v>
      </c>
      <c r="H207" s="14">
        <v>7.0000000000000007E-2</v>
      </c>
      <c r="I207" s="14" t="s">
        <v>222</v>
      </c>
      <c r="J207" s="14">
        <v>0.51</v>
      </c>
      <c r="L207" s="14">
        <v>1.25</v>
      </c>
      <c r="M207" s="14">
        <v>1.1000000000000001</v>
      </c>
      <c r="N207" s="14" t="s">
        <v>221</v>
      </c>
      <c r="O207" s="15">
        <v>850</v>
      </c>
      <c r="P207" s="14" t="s">
        <v>220</v>
      </c>
      <c r="Q207" s="15">
        <v>0.39</v>
      </c>
      <c r="S207" s="14" t="s">
        <v>368</v>
      </c>
      <c r="T207" s="14" t="s">
        <v>367</v>
      </c>
      <c r="U207" s="14" t="s">
        <v>375</v>
      </c>
      <c r="V207" s="14" t="s">
        <v>374</v>
      </c>
      <c r="W207" s="14" t="s">
        <v>373</v>
      </c>
      <c r="X207" s="14" t="s">
        <v>372</v>
      </c>
      <c r="Y207" s="14" t="s">
        <v>362</v>
      </c>
      <c r="Z207" s="14" t="s">
        <v>361</v>
      </c>
      <c r="AA207" s="14" t="s">
        <v>360</v>
      </c>
      <c r="AB207" s="14" t="s">
        <v>359</v>
      </c>
      <c r="AC207" s="14" t="s">
        <v>371</v>
      </c>
      <c r="AD207" s="14" t="s">
        <v>228</v>
      </c>
      <c r="AE207" s="14" t="s">
        <v>206</v>
      </c>
      <c r="AF207" s="14" t="s">
        <v>227</v>
      </c>
      <c r="AG207" s="14">
        <v>2.5</v>
      </c>
      <c r="AH207" s="14" t="s">
        <v>149</v>
      </c>
      <c r="AI207" s="14" t="s">
        <v>149</v>
      </c>
      <c r="AJ207" s="14" t="s">
        <v>148</v>
      </c>
      <c r="AK207" s="14">
        <v>0</v>
      </c>
      <c r="AL207" s="14" t="s">
        <v>149</v>
      </c>
      <c r="AM207" s="14" t="s">
        <v>149</v>
      </c>
      <c r="AN207" s="14" t="s">
        <v>148</v>
      </c>
      <c r="AO207" s="14">
        <v>0</v>
      </c>
      <c r="AP207" s="14" t="s">
        <v>226</v>
      </c>
      <c r="AQ207" s="14" t="s">
        <v>206</v>
      </c>
      <c r="AR207" s="14" t="s">
        <v>225</v>
      </c>
      <c r="AS207" s="14">
        <v>1</v>
      </c>
      <c r="AT207" s="14" t="s">
        <v>149</v>
      </c>
      <c r="AU207" s="14" t="s">
        <v>149</v>
      </c>
      <c r="AV207" s="14" t="s">
        <v>148</v>
      </c>
      <c r="AW207" s="14">
        <v>0</v>
      </c>
    </row>
    <row r="208" spans="1:49" x14ac:dyDescent="0.25">
      <c r="A208" s="14">
        <v>6000000216</v>
      </c>
      <c r="B208" s="14" t="s">
        <v>370</v>
      </c>
      <c r="C208" s="14" t="s">
        <v>369</v>
      </c>
      <c r="D208" s="14" t="s">
        <v>160</v>
      </c>
      <c r="E208" s="16">
        <v>45642.440013553198</v>
      </c>
      <c r="F208" s="14">
        <v>0.373</v>
      </c>
      <c r="G208" s="14">
        <v>6.2600000000000003E-2</v>
      </c>
      <c r="H208" s="14">
        <v>4.3499999999999997E-2</v>
      </c>
      <c r="I208" s="14" t="s">
        <v>222</v>
      </c>
      <c r="J208" s="14">
        <v>0.29799999999999999</v>
      </c>
      <c r="L208" s="14">
        <v>1.25</v>
      </c>
      <c r="M208" s="14">
        <v>1.1000000000000001</v>
      </c>
      <c r="N208" s="14" t="s">
        <v>221</v>
      </c>
      <c r="O208" s="15">
        <v>940</v>
      </c>
      <c r="P208" s="14" t="s">
        <v>220</v>
      </c>
      <c r="Q208" s="15">
        <v>0.45</v>
      </c>
      <c r="S208" s="14" t="s">
        <v>368</v>
      </c>
      <c r="T208" s="14" t="s">
        <v>367</v>
      </c>
      <c r="U208" s="14" t="s">
        <v>366</v>
      </c>
      <c r="V208" s="14" t="s">
        <v>365</v>
      </c>
      <c r="W208" s="14" t="s">
        <v>364</v>
      </c>
      <c r="X208" s="14" t="s">
        <v>363</v>
      </c>
      <c r="Y208" s="14" t="s">
        <v>362</v>
      </c>
      <c r="Z208" s="14" t="s">
        <v>361</v>
      </c>
      <c r="AA208" s="14" t="s">
        <v>360</v>
      </c>
      <c r="AB208" s="14" t="s">
        <v>359</v>
      </c>
      <c r="AC208" s="14" t="s">
        <v>358</v>
      </c>
      <c r="AD208" s="14" t="s">
        <v>228</v>
      </c>
      <c r="AE208" s="14" t="s">
        <v>206</v>
      </c>
      <c r="AF208" s="14" t="s">
        <v>227</v>
      </c>
      <c r="AG208" s="14">
        <v>2.5</v>
      </c>
      <c r="AH208" s="14" t="s">
        <v>149</v>
      </c>
      <c r="AI208" s="14" t="s">
        <v>149</v>
      </c>
      <c r="AJ208" s="14" t="s">
        <v>148</v>
      </c>
      <c r="AK208" s="14">
        <v>0</v>
      </c>
      <c r="AL208" s="14" t="s">
        <v>149</v>
      </c>
      <c r="AM208" s="14" t="s">
        <v>149</v>
      </c>
      <c r="AN208" s="14" t="s">
        <v>148</v>
      </c>
      <c r="AO208" s="14">
        <v>0</v>
      </c>
      <c r="AP208" s="14" t="s">
        <v>226</v>
      </c>
      <c r="AQ208" s="14" t="s">
        <v>206</v>
      </c>
      <c r="AR208" s="14" t="s">
        <v>225</v>
      </c>
      <c r="AS208" s="14">
        <v>1</v>
      </c>
      <c r="AT208" s="14" t="s">
        <v>149</v>
      </c>
      <c r="AU208" s="14" t="s">
        <v>149</v>
      </c>
      <c r="AV208" s="14" t="s">
        <v>148</v>
      </c>
      <c r="AW208" s="14">
        <v>0</v>
      </c>
    </row>
    <row r="209" spans="1:49" x14ac:dyDescent="0.25">
      <c r="A209" s="14">
        <v>6000000217</v>
      </c>
      <c r="B209" s="14" t="s">
        <v>357</v>
      </c>
      <c r="C209" s="14" t="s">
        <v>356</v>
      </c>
      <c r="D209" s="14" t="s">
        <v>160</v>
      </c>
      <c r="E209" s="16">
        <v>45642.440187673601</v>
      </c>
      <c r="F209" s="14">
        <v>0.82</v>
      </c>
      <c r="G209" s="14">
        <v>4.87E-2</v>
      </c>
      <c r="H209" s="14">
        <v>4.3400000000000001E-2</v>
      </c>
      <c r="I209" s="14" t="s">
        <v>222</v>
      </c>
      <c r="J209" s="14">
        <v>0.65600000000000003</v>
      </c>
      <c r="L209" s="14">
        <v>1.25</v>
      </c>
      <c r="M209" s="14">
        <v>1.05</v>
      </c>
      <c r="N209" s="14" t="s">
        <v>221</v>
      </c>
      <c r="O209" s="15">
        <v>2800</v>
      </c>
      <c r="P209" s="14" t="s">
        <v>220</v>
      </c>
      <c r="Q209" s="15">
        <v>0</v>
      </c>
      <c r="R209" s="14" t="s">
        <v>355</v>
      </c>
      <c r="S209" s="14" t="s">
        <v>354</v>
      </c>
      <c r="T209" s="14" t="s">
        <v>353</v>
      </c>
      <c r="U209" s="14" t="s">
        <v>352</v>
      </c>
      <c r="V209" s="14" t="s">
        <v>351</v>
      </c>
      <c r="W209" s="14" t="s">
        <v>350</v>
      </c>
      <c r="X209" s="14" t="s">
        <v>349</v>
      </c>
      <c r="Y209" s="14" t="s">
        <v>348</v>
      </c>
      <c r="Z209" s="14" t="s">
        <v>347</v>
      </c>
      <c r="AA209" s="14" t="s">
        <v>346</v>
      </c>
      <c r="AB209" s="14" t="s">
        <v>345</v>
      </c>
      <c r="AC209" s="14" t="s">
        <v>344</v>
      </c>
      <c r="AD209" s="14" t="s">
        <v>228</v>
      </c>
      <c r="AE209" s="14" t="s">
        <v>206</v>
      </c>
      <c r="AF209" s="14" t="s">
        <v>227</v>
      </c>
      <c r="AG209" s="14">
        <v>2.5</v>
      </c>
      <c r="AH209" s="14" t="s">
        <v>149</v>
      </c>
      <c r="AI209" s="14" t="s">
        <v>149</v>
      </c>
      <c r="AJ209" s="14" t="s">
        <v>148</v>
      </c>
      <c r="AK209" s="14">
        <v>0</v>
      </c>
      <c r="AL209" s="14" t="s">
        <v>149</v>
      </c>
      <c r="AM209" s="14" t="s">
        <v>149</v>
      </c>
      <c r="AN209" s="14" t="s">
        <v>148</v>
      </c>
      <c r="AO209" s="14">
        <v>0</v>
      </c>
      <c r="AP209" s="14" t="s">
        <v>226</v>
      </c>
      <c r="AQ209" s="14" t="s">
        <v>206</v>
      </c>
      <c r="AR209" s="14" t="s">
        <v>343</v>
      </c>
      <c r="AS209" s="14">
        <v>1</v>
      </c>
      <c r="AT209" s="14" t="s">
        <v>149</v>
      </c>
      <c r="AU209" s="14" t="s">
        <v>149</v>
      </c>
      <c r="AV209" s="14" t="s">
        <v>148</v>
      </c>
      <c r="AW209" s="14">
        <v>0</v>
      </c>
    </row>
    <row r="210" spans="1:49" x14ac:dyDescent="0.25">
      <c r="A210" s="14">
        <v>6000000218</v>
      </c>
      <c r="B210" s="14" t="s">
        <v>342</v>
      </c>
      <c r="C210" s="14" t="s">
        <v>317</v>
      </c>
      <c r="D210" s="14" t="s">
        <v>160</v>
      </c>
      <c r="E210" s="16">
        <v>45674.430006875002</v>
      </c>
      <c r="F210" s="14">
        <v>5.89</v>
      </c>
      <c r="G210" s="14">
        <v>0.187</v>
      </c>
      <c r="H210" s="14">
        <v>0.30399999999999999</v>
      </c>
      <c r="I210" s="14" t="s">
        <v>222</v>
      </c>
      <c r="J210" s="14">
        <v>4.71</v>
      </c>
      <c r="L210" s="14">
        <v>1.25</v>
      </c>
      <c r="M210" s="14">
        <v>1.05</v>
      </c>
      <c r="N210" s="14" t="s">
        <v>221</v>
      </c>
      <c r="O210" s="15">
        <v>7850</v>
      </c>
      <c r="P210" s="14" t="s">
        <v>220</v>
      </c>
      <c r="Q210" s="15">
        <v>0</v>
      </c>
      <c r="S210" s="14" t="s">
        <v>338</v>
      </c>
      <c r="T210" s="14" t="s">
        <v>337</v>
      </c>
      <c r="U210" s="14" t="s">
        <v>341</v>
      </c>
      <c r="V210" s="14" t="s">
        <v>335</v>
      </c>
      <c r="W210" s="14" t="s">
        <v>334</v>
      </c>
      <c r="X210" s="14" t="s">
        <v>333</v>
      </c>
      <c r="Y210" s="14" t="s">
        <v>340</v>
      </c>
      <c r="Z210" s="14" t="s">
        <v>308</v>
      </c>
      <c r="AA210" s="14" t="s">
        <v>307</v>
      </c>
      <c r="AB210" s="14" t="s">
        <v>331</v>
      </c>
      <c r="AC210" s="14" t="s">
        <v>330</v>
      </c>
      <c r="AD210" s="14" t="s">
        <v>228</v>
      </c>
      <c r="AE210" s="14" t="s">
        <v>206</v>
      </c>
      <c r="AF210" s="14" t="s">
        <v>227</v>
      </c>
      <c r="AG210" s="14">
        <v>2.5</v>
      </c>
      <c r="AH210" s="14" t="s">
        <v>149</v>
      </c>
      <c r="AI210" s="14" t="s">
        <v>149</v>
      </c>
      <c r="AJ210" s="14" t="s">
        <v>148</v>
      </c>
      <c r="AK210" s="14">
        <v>0</v>
      </c>
      <c r="AL210" s="14" t="s">
        <v>304</v>
      </c>
      <c r="AM210" s="14" t="s">
        <v>303</v>
      </c>
      <c r="AN210" s="14" t="s">
        <v>302</v>
      </c>
      <c r="AO210" s="14">
        <v>0.10999999940395355</v>
      </c>
      <c r="AP210" s="14" t="s">
        <v>149</v>
      </c>
      <c r="AQ210" s="14" t="s">
        <v>149</v>
      </c>
      <c r="AR210" s="14" t="s">
        <v>148</v>
      </c>
      <c r="AS210" s="14">
        <v>0</v>
      </c>
      <c r="AT210" s="14" t="s">
        <v>226</v>
      </c>
      <c r="AU210" s="14" t="s">
        <v>206</v>
      </c>
      <c r="AV210" s="14" t="s">
        <v>301</v>
      </c>
      <c r="AW210" s="14">
        <v>1</v>
      </c>
    </row>
    <row r="211" spans="1:49" x14ac:dyDescent="0.25">
      <c r="A211" s="14">
        <v>6000000219</v>
      </c>
      <c r="B211" s="14" t="s">
        <v>339</v>
      </c>
      <c r="C211" s="14" t="s">
        <v>317</v>
      </c>
      <c r="D211" s="14" t="s">
        <v>160</v>
      </c>
      <c r="E211" s="16">
        <v>45674.427635960601</v>
      </c>
      <c r="F211" s="14">
        <v>7.9</v>
      </c>
      <c r="G211" s="14">
        <v>0.187</v>
      </c>
      <c r="H211" s="14">
        <v>0.40400000000000003</v>
      </c>
      <c r="I211" s="14" t="s">
        <v>222</v>
      </c>
      <c r="J211" s="14">
        <v>6.32</v>
      </c>
      <c r="L211" s="14">
        <v>1.25</v>
      </c>
      <c r="M211" s="14">
        <v>1.05</v>
      </c>
      <c r="N211" s="14" t="s">
        <v>221</v>
      </c>
      <c r="O211" s="15">
        <v>7850</v>
      </c>
      <c r="P211" s="14" t="s">
        <v>220</v>
      </c>
      <c r="Q211" s="15">
        <v>0</v>
      </c>
      <c r="S211" s="14" t="s">
        <v>338</v>
      </c>
      <c r="T211" s="14" t="s">
        <v>337</v>
      </c>
      <c r="U211" s="14" t="s">
        <v>336</v>
      </c>
      <c r="V211" s="14" t="s">
        <v>335</v>
      </c>
      <c r="W211" s="14" t="s">
        <v>334</v>
      </c>
      <c r="X211" s="14" t="s">
        <v>333</v>
      </c>
      <c r="Y211" s="14" t="s">
        <v>332</v>
      </c>
      <c r="Z211" s="14" t="s">
        <v>308</v>
      </c>
      <c r="AA211" s="14" t="s">
        <v>307</v>
      </c>
      <c r="AB211" s="14" t="s">
        <v>331</v>
      </c>
      <c r="AC211" s="14" t="s">
        <v>330</v>
      </c>
      <c r="AD211" s="14" t="s">
        <v>228</v>
      </c>
      <c r="AE211" s="14" t="s">
        <v>206</v>
      </c>
      <c r="AF211" s="14" t="s">
        <v>227</v>
      </c>
      <c r="AG211" s="14">
        <v>2.5</v>
      </c>
      <c r="AH211" s="14" t="s">
        <v>149</v>
      </c>
      <c r="AI211" s="14" t="s">
        <v>149</v>
      </c>
      <c r="AJ211" s="14" t="s">
        <v>148</v>
      </c>
      <c r="AK211" s="14">
        <v>0</v>
      </c>
      <c r="AL211" s="14" t="s">
        <v>304</v>
      </c>
      <c r="AM211" s="14" t="s">
        <v>303</v>
      </c>
      <c r="AN211" s="14" t="s">
        <v>302</v>
      </c>
      <c r="AO211" s="14">
        <v>0.10999999940395355</v>
      </c>
      <c r="AP211" s="14" t="s">
        <v>149</v>
      </c>
      <c r="AQ211" s="14" t="s">
        <v>149</v>
      </c>
      <c r="AR211" s="14" t="s">
        <v>148</v>
      </c>
      <c r="AS211" s="14">
        <v>0</v>
      </c>
      <c r="AT211" s="14" t="s">
        <v>226</v>
      </c>
      <c r="AU211" s="14" t="s">
        <v>206</v>
      </c>
      <c r="AV211" s="14" t="s">
        <v>301</v>
      </c>
      <c r="AW211" s="14">
        <v>1</v>
      </c>
    </row>
    <row r="212" spans="1:49" x14ac:dyDescent="0.25">
      <c r="A212" s="14">
        <v>6000000220</v>
      </c>
      <c r="B212" s="14" t="s">
        <v>329</v>
      </c>
      <c r="C212" s="14" t="s">
        <v>223</v>
      </c>
      <c r="D212" s="14" t="s">
        <v>160</v>
      </c>
      <c r="E212" s="16">
        <v>45642.441028252302</v>
      </c>
      <c r="F212" s="14">
        <v>0.22</v>
      </c>
      <c r="G212" s="14">
        <v>3.5999999999999999E-3</v>
      </c>
      <c r="H212" s="14">
        <v>6.7099999999999998E-3</v>
      </c>
      <c r="I212" s="14" t="s">
        <v>222</v>
      </c>
      <c r="J212" s="14">
        <v>0.17599999999999999</v>
      </c>
      <c r="L212" s="14">
        <v>1.25</v>
      </c>
      <c r="M212" s="14">
        <v>1.03</v>
      </c>
      <c r="N212" s="14" t="s">
        <v>221</v>
      </c>
      <c r="O212" s="15">
        <v>2350</v>
      </c>
      <c r="P212" s="14" t="s">
        <v>220</v>
      </c>
      <c r="Q212" s="15">
        <v>0</v>
      </c>
      <c r="R212" s="14" t="s">
        <v>219</v>
      </c>
      <c r="S212" s="14" t="s">
        <v>328</v>
      </c>
      <c r="T212" s="14" t="s">
        <v>327</v>
      </c>
      <c r="U212" s="14" t="s">
        <v>326</v>
      </c>
      <c r="V212" s="14" t="s">
        <v>325</v>
      </c>
      <c r="W212" s="14" t="s">
        <v>324</v>
      </c>
      <c r="X212" s="14" t="s">
        <v>323</v>
      </c>
      <c r="Y212" s="14" t="s">
        <v>212</v>
      </c>
      <c r="Z212" s="14" t="s">
        <v>322</v>
      </c>
      <c r="AA212" s="14" t="s">
        <v>321</v>
      </c>
      <c r="AB212" s="14" t="s">
        <v>320</v>
      </c>
      <c r="AC212" s="14" t="s">
        <v>319</v>
      </c>
      <c r="AD212" s="14" t="s">
        <v>149</v>
      </c>
      <c r="AE212" s="14" t="s">
        <v>149</v>
      </c>
      <c r="AF212" s="14" t="s">
        <v>148</v>
      </c>
      <c r="AG212" s="14">
        <v>0</v>
      </c>
      <c r="AH212" s="14" t="s">
        <v>207</v>
      </c>
      <c r="AI212" s="14" t="s">
        <v>206</v>
      </c>
      <c r="AJ212" s="14" t="s">
        <v>205</v>
      </c>
      <c r="AK212" s="14">
        <v>1.5</v>
      </c>
      <c r="AL212" s="14" t="s">
        <v>149</v>
      </c>
      <c r="AM212" s="14" t="s">
        <v>149</v>
      </c>
      <c r="AN212" s="14" t="s">
        <v>148</v>
      </c>
      <c r="AO212" s="14">
        <v>0</v>
      </c>
      <c r="AP212" s="14" t="s">
        <v>149</v>
      </c>
      <c r="AQ212" s="14" t="s">
        <v>149</v>
      </c>
      <c r="AR212" s="14" t="s">
        <v>148</v>
      </c>
      <c r="AS212" s="14">
        <v>0</v>
      </c>
      <c r="AT212" s="14" t="s">
        <v>149</v>
      </c>
      <c r="AU212" s="14" t="s">
        <v>149</v>
      </c>
      <c r="AV212" s="14" t="s">
        <v>148</v>
      </c>
      <c r="AW212" s="14">
        <v>0</v>
      </c>
    </row>
    <row r="213" spans="1:49" x14ac:dyDescent="0.25">
      <c r="A213" s="14">
        <v>6000000221</v>
      </c>
      <c r="B213" s="14" t="s">
        <v>318</v>
      </c>
      <c r="C213" s="14" t="s">
        <v>317</v>
      </c>
      <c r="D213" s="14" t="s">
        <v>160</v>
      </c>
      <c r="E213" s="16">
        <v>45645.405557974504</v>
      </c>
      <c r="F213" s="14">
        <v>3.33</v>
      </c>
      <c r="G213" s="14">
        <v>7.6499999999999999E-2</v>
      </c>
      <c r="H213" s="14">
        <v>0.17</v>
      </c>
      <c r="I213" s="14" t="s">
        <v>222</v>
      </c>
      <c r="J213" s="14">
        <v>2.66</v>
      </c>
      <c r="L213" s="14">
        <v>1.25</v>
      </c>
      <c r="M213" s="14">
        <v>1.05</v>
      </c>
      <c r="N213" s="14" t="s">
        <v>221</v>
      </c>
      <c r="O213" s="15">
        <v>7850</v>
      </c>
      <c r="P213" s="14" t="s">
        <v>220</v>
      </c>
      <c r="Q213" s="15">
        <v>0</v>
      </c>
      <c r="R213" s="14" t="s">
        <v>316</v>
      </c>
      <c r="S213" s="14" t="s">
        <v>315</v>
      </c>
      <c r="T213" s="14" t="s">
        <v>314</v>
      </c>
      <c r="U213" s="14" t="s">
        <v>313</v>
      </c>
      <c r="V213" s="14" t="s">
        <v>312</v>
      </c>
      <c r="W213" s="14" t="s">
        <v>311</v>
      </c>
      <c r="X213" s="14" t="s">
        <v>310</v>
      </c>
      <c r="Y213" s="14" t="s">
        <v>309</v>
      </c>
      <c r="Z213" s="14" t="s">
        <v>308</v>
      </c>
      <c r="AA213" s="14" t="s">
        <v>307</v>
      </c>
      <c r="AB213" s="14" t="s">
        <v>306</v>
      </c>
      <c r="AC213" s="14" t="s">
        <v>305</v>
      </c>
      <c r="AD213" s="14" t="s">
        <v>228</v>
      </c>
      <c r="AE213" s="14" t="s">
        <v>206</v>
      </c>
      <c r="AF213" s="14" t="s">
        <v>227</v>
      </c>
      <c r="AG213" s="14">
        <v>2.5</v>
      </c>
      <c r="AH213" s="14" t="s">
        <v>149</v>
      </c>
      <c r="AI213" s="14" t="s">
        <v>149</v>
      </c>
      <c r="AJ213" s="14" t="s">
        <v>148</v>
      </c>
      <c r="AK213" s="14">
        <v>0</v>
      </c>
      <c r="AL213" s="14" t="s">
        <v>304</v>
      </c>
      <c r="AM213" s="14" t="s">
        <v>303</v>
      </c>
      <c r="AN213" s="14" t="s">
        <v>302</v>
      </c>
      <c r="AO213" s="14">
        <v>0.10999999940395355</v>
      </c>
      <c r="AP213" s="14" t="s">
        <v>149</v>
      </c>
      <c r="AQ213" s="14" t="s">
        <v>149</v>
      </c>
      <c r="AR213" s="14" t="s">
        <v>148</v>
      </c>
      <c r="AS213" s="14">
        <v>0</v>
      </c>
      <c r="AT213" s="14" t="s">
        <v>226</v>
      </c>
      <c r="AU213" s="14" t="s">
        <v>206</v>
      </c>
      <c r="AV213" s="14" t="s">
        <v>301</v>
      </c>
      <c r="AW213" s="14">
        <v>1</v>
      </c>
    </row>
    <row r="214" spans="1:49" x14ac:dyDescent="0.25">
      <c r="A214" s="14">
        <v>6000000222</v>
      </c>
      <c r="B214" s="14" t="s">
        <v>300</v>
      </c>
      <c r="C214" s="14" t="s">
        <v>241</v>
      </c>
      <c r="D214" s="14" t="s">
        <v>160</v>
      </c>
      <c r="E214" s="16">
        <v>45642.441445185199</v>
      </c>
      <c r="F214" s="14">
        <v>0.71499999999999997</v>
      </c>
      <c r="G214" s="14">
        <v>0.111</v>
      </c>
      <c r="H214" s="14">
        <v>5.7799999999999997E-2</v>
      </c>
      <c r="I214" s="14" t="s">
        <v>222</v>
      </c>
      <c r="J214" s="14">
        <v>0.57199999999999995</v>
      </c>
      <c r="L214" s="14">
        <v>1.25</v>
      </c>
      <c r="M214" s="14">
        <v>1.07</v>
      </c>
      <c r="N214" s="14" t="s">
        <v>221</v>
      </c>
      <c r="O214" s="15">
        <v>450</v>
      </c>
      <c r="P214" s="14" t="s">
        <v>220</v>
      </c>
      <c r="Q214" s="15">
        <v>0.16500000000000001</v>
      </c>
      <c r="S214" s="14" t="s">
        <v>299</v>
      </c>
      <c r="T214" s="14" t="s">
        <v>298</v>
      </c>
      <c r="U214" s="14" t="s">
        <v>297</v>
      </c>
      <c r="V214" s="14" t="s">
        <v>296</v>
      </c>
      <c r="W214" s="14" t="s">
        <v>295</v>
      </c>
      <c r="X214" s="14" t="s">
        <v>294</v>
      </c>
      <c r="Y214" s="14" t="s">
        <v>293</v>
      </c>
      <c r="Z214" s="14" t="s">
        <v>292</v>
      </c>
      <c r="AA214" s="14" t="s">
        <v>231</v>
      </c>
      <c r="AB214" s="14" t="s">
        <v>291</v>
      </c>
      <c r="AC214" s="14" t="s">
        <v>290</v>
      </c>
      <c r="AD214" s="14" t="s">
        <v>228</v>
      </c>
      <c r="AE214" s="14" t="s">
        <v>206</v>
      </c>
      <c r="AF214" s="14" t="s">
        <v>227</v>
      </c>
      <c r="AG214" s="14">
        <v>2.5</v>
      </c>
      <c r="AH214" s="14" t="s">
        <v>149</v>
      </c>
      <c r="AI214" s="14" t="s">
        <v>149</v>
      </c>
      <c r="AJ214" s="14" t="s">
        <v>148</v>
      </c>
      <c r="AK214" s="14">
        <v>0</v>
      </c>
      <c r="AL214" s="14" t="s">
        <v>149</v>
      </c>
      <c r="AM214" s="14" t="s">
        <v>149</v>
      </c>
      <c r="AN214" s="14" t="s">
        <v>148</v>
      </c>
      <c r="AO214" s="14">
        <v>0</v>
      </c>
      <c r="AP214" s="14" t="s">
        <v>226</v>
      </c>
      <c r="AQ214" s="14" t="s">
        <v>206</v>
      </c>
      <c r="AR214" s="14" t="s">
        <v>289</v>
      </c>
      <c r="AS214" s="14">
        <v>1</v>
      </c>
      <c r="AT214" s="14" t="s">
        <v>149</v>
      </c>
      <c r="AU214" s="14" t="s">
        <v>149</v>
      </c>
      <c r="AV214" s="14" t="s">
        <v>148</v>
      </c>
      <c r="AW214" s="14">
        <v>0</v>
      </c>
    </row>
    <row r="215" spans="1:49" x14ac:dyDescent="0.25">
      <c r="A215" s="14">
        <v>6000000224</v>
      </c>
      <c r="B215" s="14" t="s">
        <v>288</v>
      </c>
      <c r="C215" s="14" t="s">
        <v>287</v>
      </c>
      <c r="D215" s="14" t="s">
        <v>160</v>
      </c>
      <c r="E215" s="16">
        <v>45642.441805590301</v>
      </c>
      <c r="F215" s="14">
        <v>5.69</v>
      </c>
      <c r="G215" s="14">
        <v>4.1700000000000001E-2</v>
      </c>
      <c r="H215" s="14">
        <v>0.28599999999999998</v>
      </c>
      <c r="I215" s="14" t="s">
        <v>222</v>
      </c>
      <c r="J215" s="14">
        <v>4.55</v>
      </c>
      <c r="L215" s="14">
        <v>1.25</v>
      </c>
      <c r="M215" s="14">
        <v>1.05</v>
      </c>
      <c r="N215" s="14" t="s">
        <v>286</v>
      </c>
      <c r="O215" s="15">
        <v>39.200000000000003</v>
      </c>
      <c r="P215" s="14" t="s">
        <v>270</v>
      </c>
      <c r="Q215" s="15">
        <v>0</v>
      </c>
      <c r="R215" s="14" t="s">
        <v>285</v>
      </c>
      <c r="S215" s="14" t="s">
        <v>284</v>
      </c>
      <c r="T215" s="14" t="s">
        <v>283</v>
      </c>
      <c r="U215" s="14" t="s">
        <v>282</v>
      </c>
      <c r="V215" s="14" t="s">
        <v>281</v>
      </c>
      <c r="W215" s="14" t="s">
        <v>280</v>
      </c>
      <c r="X215" s="14" t="s">
        <v>279</v>
      </c>
      <c r="Y215" s="14" t="s">
        <v>278</v>
      </c>
      <c r="Z215" s="14" t="s">
        <v>277</v>
      </c>
      <c r="AA215" s="14" t="s">
        <v>276</v>
      </c>
      <c r="AB215" s="14" t="s">
        <v>275</v>
      </c>
      <c r="AC215" s="14" t="s">
        <v>274</v>
      </c>
      <c r="AD215" s="14" t="s">
        <v>228</v>
      </c>
      <c r="AE215" s="14" t="s">
        <v>206</v>
      </c>
      <c r="AF215" s="14" t="s">
        <v>227</v>
      </c>
      <c r="AG215" s="14">
        <v>2.5</v>
      </c>
      <c r="AH215" s="14" t="s">
        <v>149</v>
      </c>
      <c r="AI215" s="14" t="s">
        <v>149</v>
      </c>
      <c r="AJ215" s="14" t="s">
        <v>148</v>
      </c>
      <c r="AK215" s="14">
        <v>0</v>
      </c>
      <c r="AL215" s="14" t="s">
        <v>149</v>
      </c>
      <c r="AM215" s="14" t="s">
        <v>149</v>
      </c>
      <c r="AN215" s="14" t="s">
        <v>148</v>
      </c>
      <c r="AO215" s="14">
        <v>0</v>
      </c>
      <c r="AP215" s="14" t="s">
        <v>226</v>
      </c>
      <c r="AQ215" s="14" t="s">
        <v>206</v>
      </c>
      <c r="AR215" s="14" t="s">
        <v>273</v>
      </c>
      <c r="AS215" s="14">
        <v>1</v>
      </c>
      <c r="AT215" s="14" t="s">
        <v>149</v>
      </c>
      <c r="AU215" s="14" t="s">
        <v>149</v>
      </c>
      <c r="AV215" s="14" t="s">
        <v>148</v>
      </c>
      <c r="AW215" s="14">
        <v>0</v>
      </c>
    </row>
    <row r="216" spans="1:49" x14ac:dyDescent="0.25">
      <c r="A216" s="14">
        <v>6000000225</v>
      </c>
      <c r="B216" s="14" t="s">
        <v>272</v>
      </c>
      <c r="C216" s="14" t="s">
        <v>271</v>
      </c>
      <c r="D216" s="14" t="s">
        <v>160</v>
      </c>
      <c r="E216" s="16">
        <v>45642.442207361099</v>
      </c>
      <c r="F216" s="14">
        <v>3.83</v>
      </c>
      <c r="G216" s="14">
        <v>6.2600000000000003E-2</v>
      </c>
      <c r="H216" s="14">
        <v>0</v>
      </c>
      <c r="I216" s="14" t="s">
        <v>222</v>
      </c>
      <c r="J216" s="14">
        <v>3.06</v>
      </c>
      <c r="L216" s="14">
        <v>1.25</v>
      </c>
      <c r="M216" s="14">
        <v>1</v>
      </c>
      <c r="N216" s="14" t="s">
        <v>221</v>
      </c>
      <c r="O216" s="15">
        <v>39.200000000000003</v>
      </c>
      <c r="P216" s="14" t="s">
        <v>270</v>
      </c>
      <c r="Q216" s="15">
        <v>0.2</v>
      </c>
      <c r="S216" s="14" t="s">
        <v>269</v>
      </c>
      <c r="T216" s="14" t="s">
        <v>268</v>
      </c>
      <c r="U216" s="14" t="s">
        <v>267</v>
      </c>
      <c r="V216" s="14" t="s">
        <v>266</v>
      </c>
      <c r="W216" s="14" t="s">
        <v>265</v>
      </c>
      <c r="X216" s="14" t="s">
        <v>264</v>
      </c>
      <c r="Y216" s="14" t="s">
        <v>263</v>
      </c>
      <c r="Z216" s="14" t="s">
        <v>262</v>
      </c>
      <c r="AA216" s="14" t="s">
        <v>261</v>
      </c>
      <c r="AB216" s="14" t="s">
        <v>260</v>
      </c>
      <c r="AC216" s="14" t="s">
        <v>259</v>
      </c>
      <c r="AD216" s="14" t="s">
        <v>228</v>
      </c>
      <c r="AE216" s="14" t="s">
        <v>206</v>
      </c>
      <c r="AF216" s="14" t="s">
        <v>227</v>
      </c>
      <c r="AG216" s="14">
        <v>2.5</v>
      </c>
      <c r="AH216" s="14" t="s">
        <v>149</v>
      </c>
      <c r="AI216" s="14" t="s">
        <v>149</v>
      </c>
      <c r="AJ216" s="14" t="s">
        <v>148</v>
      </c>
      <c r="AK216" s="14">
        <v>0</v>
      </c>
      <c r="AL216" s="14" t="s">
        <v>149</v>
      </c>
      <c r="AM216" s="14" t="s">
        <v>149</v>
      </c>
      <c r="AN216" s="14" t="s">
        <v>148</v>
      </c>
      <c r="AO216" s="14">
        <v>0</v>
      </c>
      <c r="AP216" s="14" t="s">
        <v>226</v>
      </c>
      <c r="AQ216" s="14" t="s">
        <v>206</v>
      </c>
      <c r="AR216" s="14" t="s">
        <v>225</v>
      </c>
      <c r="AS216" s="14">
        <v>1</v>
      </c>
      <c r="AT216" s="14" t="s">
        <v>149</v>
      </c>
      <c r="AU216" s="14" t="s">
        <v>149</v>
      </c>
      <c r="AV216" s="14" t="s">
        <v>148</v>
      </c>
      <c r="AW216" s="14">
        <v>0</v>
      </c>
    </row>
    <row r="217" spans="1:49" x14ac:dyDescent="0.25">
      <c r="A217" s="14">
        <v>6000000226</v>
      </c>
      <c r="B217" s="14" t="s">
        <v>258</v>
      </c>
      <c r="C217" s="14" t="s">
        <v>241</v>
      </c>
      <c r="D217" s="14" t="s">
        <v>160</v>
      </c>
      <c r="E217" s="16">
        <v>45642.442808761603</v>
      </c>
      <c r="F217" s="14">
        <v>0.25</v>
      </c>
      <c r="G217" s="14">
        <v>6.2600000000000003E-2</v>
      </c>
      <c r="H217" s="14">
        <v>1.5599999999999999E-2</v>
      </c>
      <c r="I217" s="14" t="s">
        <v>222</v>
      </c>
      <c r="J217" s="14">
        <v>0.2</v>
      </c>
      <c r="L217" s="14">
        <v>1.25</v>
      </c>
      <c r="M217" s="14">
        <v>1.05</v>
      </c>
      <c r="N217" s="14" t="s">
        <v>221</v>
      </c>
      <c r="O217" s="15">
        <v>85</v>
      </c>
      <c r="P217" s="14" t="s">
        <v>220</v>
      </c>
      <c r="Q217" s="15">
        <v>0</v>
      </c>
      <c r="R217" s="14" t="s">
        <v>257</v>
      </c>
      <c r="S217" s="14" t="s">
        <v>239</v>
      </c>
      <c r="T217" s="14" t="s">
        <v>238</v>
      </c>
      <c r="U217" s="14" t="s">
        <v>256</v>
      </c>
      <c r="V217" s="14" t="s">
        <v>255</v>
      </c>
      <c r="W217" s="14" t="s">
        <v>254</v>
      </c>
      <c r="X217" s="14" t="s">
        <v>253</v>
      </c>
      <c r="Y217" s="14" t="s">
        <v>233</v>
      </c>
      <c r="Z217" s="14" t="s">
        <v>232</v>
      </c>
      <c r="AA217" s="14" t="s">
        <v>231</v>
      </c>
      <c r="AB217" s="14" t="s">
        <v>230</v>
      </c>
      <c r="AC217" s="14" t="s">
        <v>252</v>
      </c>
      <c r="AD217" s="14" t="s">
        <v>228</v>
      </c>
      <c r="AE217" s="14" t="s">
        <v>206</v>
      </c>
      <c r="AF217" s="14" t="s">
        <v>227</v>
      </c>
      <c r="AG217" s="14">
        <v>2.5</v>
      </c>
      <c r="AH217" s="14" t="s">
        <v>149</v>
      </c>
      <c r="AI217" s="14" t="s">
        <v>149</v>
      </c>
      <c r="AJ217" s="14" t="s">
        <v>148</v>
      </c>
      <c r="AK217" s="14">
        <v>0</v>
      </c>
      <c r="AL217" s="14" t="s">
        <v>149</v>
      </c>
      <c r="AM217" s="14" t="s">
        <v>149</v>
      </c>
      <c r="AN217" s="14" t="s">
        <v>148</v>
      </c>
      <c r="AO217" s="14">
        <v>0</v>
      </c>
      <c r="AP217" s="14" t="s">
        <v>226</v>
      </c>
      <c r="AQ217" s="14" t="s">
        <v>206</v>
      </c>
      <c r="AR217" s="14" t="s">
        <v>225</v>
      </c>
      <c r="AS217" s="14">
        <v>1</v>
      </c>
      <c r="AT217" s="14" t="s">
        <v>149</v>
      </c>
      <c r="AU217" s="14" t="s">
        <v>149</v>
      </c>
      <c r="AV217" s="14" t="s">
        <v>148</v>
      </c>
      <c r="AW217" s="14">
        <v>0</v>
      </c>
    </row>
    <row r="218" spans="1:49" x14ac:dyDescent="0.25">
      <c r="A218" s="14">
        <v>6000000227</v>
      </c>
      <c r="B218" s="14" t="s">
        <v>251</v>
      </c>
      <c r="C218" s="14" t="s">
        <v>241</v>
      </c>
      <c r="D218" s="14" t="s">
        <v>160</v>
      </c>
      <c r="E218" s="16">
        <v>45681.336593055603</v>
      </c>
      <c r="F218" s="14">
        <v>0.313</v>
      </c>
      <c r="G218" s="14">
        <v>6.2600000000000003E-2</v>
      </c>
      <c r="H218" s="14">
        <v>1.1299999999999999E-2</v>
      </c>
      <c r="I218" s="14" t="s">
        <v>222</v>
      </c>
      <c r="J218" s="14">
        <v>0.25</v>
      </c>
      <c r="L218" s="14">
        <v>1.25</v>
      </c>
      <c r="M218" s="14">
        <v>1.03</v>
      </c>
      <c r="N218" s="14" t="s">
        <v>221</v>
      </c>
      <c r="O218" s="15">
        <v>180</v>
      </c>
      <c r="P218" s="14" t="s">
        <v>220</v>
      </c>
      <c r="Q218" s="15">
        <v>0</v>
      </c>
      <c r="R218" s="14" t="s">
        <v>240</v>
      </c>
      <c r="S218" s="14" t="s">
        <v>239</v>
      </c>
      <c r="T218" s="14" t="s">
        <v>238</v>
      </c>
      <c r="U218" s="14" t="s">
        <v>250</v>
      </c>
      <c r="V218" s="14" t="s">
        <v>249</v>
      </c>
      <c r="W218" s="14" t="s">
        <v>248</v>
      </c>
      <c r="X218" s="14" t="s">
        <v>234</v>
      </c>
      <c r="Y218" s="14" t="s">
        <v>233</v>
      </c>
      <c r="Z218" s="14" t="s">
        <v>232</v>
      </c>
      <c r="AA218" s="14" t="s">
        <v>231</v>
      </c>
      <c r="AB218" s="14" t="s">
        <v>230</v>
      </c>
      <c r="AC218" s="14" t="s">
        <v>247</v>
      </c>
      <c r="AD218" s="14" t="s">
        <v>228</v>
      </c>
      <c r="AE218" s="14" t="s">
        <v>206</v>
      </c>
      <c r="AF218" s="14" t="s">
        <v>227</v>
      </c>
      <c r="AG218" s="14">
        <v>2.5</v>
      </c>
      <c r="AH218" s="14" t="s">
        <v>149</v>
      </c>
      <c r="AI218" s="14" t="s">
        <v>149</v>
      </c>
      <c r="AJ218" s="14" t="s">
        <v>148</v>
      </c>
      <c r="AK218" s="14">
        <v>0</v>
      </c>
      <c r="AL218" s="14" t="s">
        <v>149</v>
      </c>
      <c r="AM218" s="14" t="s">
        <v>149</v>
      </c>
      <c r="AN218" s="14" t="s">
        <v>148</v>
      </c>
      <c r="AO218" s="14">
        <v>0</v>
      </c>
      <c r="AP218" s="14" t="s">
        <v>226</v>
      </c>
      <c r="AQ218" s="14" t="s">
        <v>206</v>
      </c>
      <c r="AR218" s="14" t="s">
        <v>225</v>
      </c>
      <c r="AS218" s="14">
        <v>1</v>
      </c>
      <c r="AT218" s="14" t="s">
        <v>149</v>
      </c>
      <c r="AU218" s="14" t="s">
        <v>149</v>
      </c>
      <c r="AV218" s="14" t="s">
        <v>148</v>
      </c>
      <c r="AW218" s="14">
        <v>0</v>
      </c>
    </row>
    <row r="219" spans="1:49" x14ac:dyDescent="0.25">
      <c r="A219" s="14">
        <v>6000000228</v>
      </c>
      <c r="B219" s="14" t="s">
        <v>246</v>
      </c>
      <c r="C219" s="14" t="s">
        <v>241</v>
      </c>
      <c r="D219" s="14" t="s">
        <v>160</v>
      </c>
      <c r="E219" s="16">
        <v>45681.337432604203</v>
      </c>
      <c r="F219" s="14">
        <v>1.02</v>
      </c>
      <c r="G219" s="14">
        <v>6.2600000000000003E-2</v>
      </c>
      <c r="H219" s="14">
        <v>0.109</v>
      </c>
      <c r="I219" s="14" t="s">
        <v>222</v>
      </c>
      <c r="J219" s="14">
        <v>0.82</v>
      </c>
      <c r="L219" s="14">
        <v>1.25</v>
      </c>
      <c r="M219" s="14">
        <v>1.1000000000000001</v>
      </c>
      <c r="N219" s="14" t="s">
        <v>221</v>
      </c>
      <c r="O219" s="15">
        <v>140</v>
      </c>
      <c r="P219" s="14" t="s">
        <v>220</v>
      </c>
      <c r="Q219" s="15">
        <v>0</v>
      </c>
      <c r="R219" s="14" t="s">
        <v>240</v>
      </c>
      <c r="S219" s="14" t="s">
        <v>239</v>
      </c>
      <c r="T219" s="14" t="s">
        <v>238</v>
      </c>
      <c r="U219" s="14" t="s">
        <v>237</v>
      </c>
      <c r="V219" s="14" t="s">
        <v>245</v>
      </c>
      <c r="W219" s="14" t="s">
        <v>244</v>
      </c>
      <c r="X219" s="14" t="s">
        <v>234</v>
      </c>
      <c r="Y219" s="14" t="s">
        <v>233</v>
      </c>
      <c r="Z219" s="14" t="s">
        <v>232</v>
      </c>
      <c r="AA219" s="14" t="s">
        <v>231</v>
      </c>
      <c r="AB219" s="14" t="s">
        <v>230</v>
      </c>
      <c r="AC219" s="14" t="s">
        <v>243</v>
      </c>
      <c r="AD219" s="14" t="s">
        <v>228</v>
      </c>
      <c r="AE219" s="14" t="s">
        <v>206</v>
      </c>
      <c r="AF219" s="14" t="s">
        <v>227</v>
      </c>
      <c r="AG219" s="14">
        <v>2.5</v>
      </c>
      <c r="AH219" s="14" t="s">
        <v>149</v>
      </c>
      <c r="AI219" s="14" t="s">
        <v>149</v>
      </c>
      <c r="AJ219" s="14" t="s">
        <v>148</v>
      </c>
      <c r="AK219" s="14">
        <v>0</v>
      </c>
      <c r="AL219" s="14" t="s">
        <v>149</v>
      </c>
      <c r="AM219" s="14" t="s">
        <v>149</v>
      </c>
      <c r="AN219" s="14" t="s">
        <v>148</v>
      </c>
      <c r="AO219" s="14">
        <v>0</v>
      </c>
      <c r="AP219" s="14" t="s">
        <v>226</v>
      </c>
      <c r="AQ219" s="14" t="s">
        <v>206</v>
      </c>
      <c r="AR219" s="14" t="s">
        <v>225</v>
      </c>
      <c r="AS219" s="14">
        <v>1</v>
      </c>
      <c r="AT219" s="14" t="s">
        <v>149</v>
      </c>
      <c r="AU219" s="14" t="s">
        <v>149</v>
      </c>
      <c r="AV219" s="14" t="s">
        <v>148</v>
      </c>
      <c r="AW219" s="14">
        <v>0</v>
      </c>
    </row>
    <row r="220" spans="1:49" x14ac:dyDescent="0.25">
      <c r="A220" s="14">
        <v>6000000229</v>
      </c>
      <c r="B220" s="14" t="s">
        <v>242</v>
      </c>
      <c r="C220" s="14" t="s">
        <v>241</v>
      </c>
      <c r="D220" s="14" t="s">
        <v>160</v>
      </c>
      <c r="E220" s="16">
        <v>45681.337917951401</v>
      </c>
      <c r="F220" s="14">
        <v>1.89</v>
      </c>
      <c r="G220" s="14">
        <v>6.2600000000000003E-2</v>
      </c>
      <c r="H220" s="14">
        <v>0.19500000000000001</v>
      </c>
      <c r="I220" s="14" t="s">
        <v>222</v>
      </c>
      <c r="J220" s="14">
        <v>1.51</v>
      </c>
      <c r="L220" s="14">
        <v>1.25</v>
      </c>
      <c r="M220" s="14">
        <v>1.1000000000000001</v>
      </c>
      <c r="N220" s="14" t="s">
        <v>221</v>
      </c>
      <c r="O220" s="15">
        <v>95</v>
      </c>
      <c r="P220" s="14" t="s">
        <v>220</v>
      </c>
      <c r="Q220" s="15">
        <v>0</v>
      </c>
      <c r="R220" s="14" t="s">
        <v>240</v>
      </c>
      <c r="S220" s="14" t="s">
        <v>239</v>
      </c>
      <c r="T220" s="14" t="s">
        <v>238</v>
      </c>
      <c r="U220" s="14" t="s">
        <v>237</v>
      </c>
      <c r="V220" s="14" t="s">
        <v>236</v>
      </c>
      <c r="W220" s="14" t="s">
        <v>235</v>
      </c>
      <c r="X220" s="14" t="s">
        <v>234</v>
      </c>
      <c r="Y220" s="14" t="s">
        <v>233</v>
      </c>
      <c r="Z220" s="14" t="s">
        <v>232</v>
      </c>
      <c r="AA220" s="14" t="s">
        <v>231</v>
      </c>
      <c r="AB220" s="14" t="s">
        <v>230</v>
      </c>
      <c r="AC220" s="14" t="s">
        <v>229</v>
      </c>
      <c r="AD220" s="14" t="s">
        <v>228</v>
      </c>
      <c r="AE220" s="14" t="s">
        <v>206</v>
      </c>
      <c r="AF220" s="14" t="s">
        <v>227</v>
      </c>
      <c r="AG220" s="14">
        <v>2.5</v>
      </c>
      <c r="AH220" s="14" t="s">
        <v>149</v>
      </c>
      <c r="AI220" s="14" t="s">
        <v>149</v>
      </c>
      <c r="AJ220" s="14" t="s">
        <v>148</v>
      </c>
      <c r="AK220" s="14">
        <v>0</v>
      </c>
      <c r="AL220" s="14" t="s">
        <v>149</v>
      </c>
      <c r="AM220" s="14" t="s">
        <v>149</v>
      </c>
      <c r="AN220" s="14" t="s">
        <v>148</v>
      </c>
      <c r="AO220" s="14">
        <v>0</v>
      </c>
      <c r="AP220" s="14" t="s">
        <v>226</v>
      </c>
      <c r="AQ220" s="14" t="s">
        <v>206</v>
      </c>
      <c r="AR220" s="14" t="s">
        <v>225</v>
      </c>
      <c r="AS220" s="14">
        <v>1</v>
      </c>
      <c r="AT220" s="14" t="s">
        <v>149</v>
      </c>
      <c r="AU220" s="14" t="s">
        <v>149</v>
      </c>
      <c r="AV220" s="14" t="s">
        <v>148</v>
      </c>
      <c r="AW220" s="14">
        <v>0</v>
      </c>
    </row>
    <row r="221" spans="1:49" x14ac:dyDescent="0.25">
      <c r="A221" s="14">
        <v>6000000230</v>
      </c>
      <c r="B221" s="14" t="s">
        <v>224</v>
      </c>
      <c r="C221" s="14" t="s">
        <v>223</v>
      </c>
      <c r="D221" s="14" t="s">
        <v>160</v>
      </c>
      <c r="E221" s="16">
        <v>45642.443722233802</v>
      </c>
      <c r="F221" s="14">
        <v>0.222</v>
      </c>
      <c r="G221" s="14">
        <v>3.5999999999999999E-3</v>
      </c>
      <c r="H221" s="14">
        <v>6.7799999999999996E-3</v>
      </c>
      <c r="I221" s="14" t="s">
        <v>222</v>
      </c>
      <c r="J221" s="14">
        <v>0.17799999999999999</v>
      </c>
      <c r="L221" s="14">
        <v>1.25</v>
      </c>
      <c r="M221" s="14">
        <v>1.03</v>
      </c>
      <c r="N221" s="14" t="s">
        <v>221</v>
      </c>
      <c r="O221" s="15">
        <v>2350</v>
      </c>
      <c r="P221" s="14" t="s">
        <v>220</v>
      </c>
      <c r="Q221" s="15">
        <v>0</v>
      </c>
      <c r="R221" s="14" t="s">
        <v>219</v>
      </c>
      <c r="S221" s="14" t="s">
        <v>218</v>
      </c>
      <c r="T221" s="14" t="s">
        <v>217</v>
      </c>
      <c r="U221" s="14" t="s">
        <v>216</v>
      </c>
      <c r="V221" s="14" t="s">
        <v>215</v>
      </c>
      <c r="W221" s="14" t="s">
        <v>214</v>
      </c>
      <c r="X221" s="14" t="s">
        <v>213</v>
      </c>
      <c r="Y221" s="14" t="s">
        <v>212</v>
      </c>
      <c r="Z221" s="14" t="s">
        <v>211</v>
      </c>
      <c r="AA221" s="14" t="s">
        <v>210</v>
      </c>
      <c r="AB221" s="14" t="s">
        <v>209</v>
      </c>
      <c r="AC221" s="14" t="s">
        <v>208</v>
      </c>
      <c r="AD221" s="14" t="s">
        <v>149</v>
      </c>
      <c r="AE221" s="14" t="s">
        <v>149</v>
      </c>
      <c r="AF221" s="14" t="s">
        <v>148</v>
      </c>
      <c r="AG221" s="14">
        <v>0</v>
      </c>
      <c r="AH221" s="14" t="s">
        <v>207</v>
      </c>
      <c r="AI221" s="14" t="s">
        <v>206</v>
      </c>
      <c r="AJ221" s="14" t="s">
        <v>205</v>
      </c>
      <c r="AK221" s="14">
        <v>1.5</v>
      </c>
      <c r="AL221" s="14" t="s">
        <v>149</v>
      </c>
      <c r="AM221" s="14" t="s">
        <v>149</v>
      </c>
      <c r="AN221" s="14" t="s">
        <v>148</v>
      </c>
      <c r="AO221" s="14">
        <v>0</v>
      </c>
      <c r="AP221" s="14" t="s">
        <v>149</v>
      </c>
      <c r="AQ221" s="14" t="s">
        <v>149</v>
      </c>
      <c r="AR221" s="14" t="s">
        <v>148</v>
      </c>
      <c r="AS221" s="14">
        <v>0</v>
      </c>
      <c r="AT221" s="14" t="s">
        <v>149</v>
      </c>
      <c r="AU221" s="14" t="s">
        <v>149</v>
      </c>
      <c r="AV221" s="14" t="s">
        <v>148</v>
      </c>
      <c r="AW221" s="14">
        <v>0</v>
      </c>
    </row>
    <row r="222" spans="1:49" x14ac:dyDescent="0.25">
      <c r="A222" s="14">
        <v>6100000000</v>
      </c>
      <c r="B222" s="14" t="s">
        <v>203</v>
      </c>
      <c r="C222" s="14" t="s">
        <v>161</v>
      </c>
      <c r="D222" s="14" t="s">
        <v>160</v>
      </c>
      <c r="E222" s="16">
        <v>44692.263357569398</v>
      </c>
      <c r="I222" s="14" t="s">
        <v>159</v>
      </c>
      <c r="K222" s="14">
        <v>7.1999999999999995E-2</v>
      </c>
      <c r="O222" s="15"/>
      <c r="P222" s="14" t="s">
        <v>158</v>
      </c>
      <c r="Q222" s="15">
        <v>0</v>
      </c>
      <c r="R222" s="14" t="s">
        <v>199</v>
      </c>
      <c r="S222" s="14" t="s">
        <v>204</v>
      </c>
      <c r="T222" s="14" t="s">
        <v>203</v>
      </c>
      <c r="U222" s="14" t="s">
        <v>196</v>
      </c>
      <c r="V222" s="14" t="s">
        <v>202</v>
      </c>
      <c r="W222" s="14" t="s">
        <v>201</v>
      </c>
      <c r="X222" s="14" t="s">
        <v>149</v>
      </c>
      <c r="Y222" s="14" t="s">
        <v>149</v>
      </c>
      <c r="Z222" s="14" t="s">
        <v>200</v>
      </c>
      <c r="AA222" s="14" t="s">
        <v>149</v>
      </c>
      <c r="AB222" s="14" t="s">
        <v>149</v>
      </c>
      <c r="AC222" s="14" t="s">
        <v>149</v>
      </c>
      <c r="AD222" s="14" t="s">
        <v>149</v>
      </c>
      <c r="AE222" s="14" t="s">
        <v>149</v>
      </c>
      <c r="AF222" s="14" t="s">
        <v>148</v>
      </c>
      <c r="AG222" s="14">
        <v>0</v>
      </c>
      <c r="AH222" s="14" t="s">
        <v>149</v>
      </c>
      <c r="AI222" s="14" t="s">
        <v>149</v>
      </c>
      <c r="AJ222" s="14" t="s">
        <v>148</v>
      </c>
      <c r="AK222" s="14">
        <v>0</v>
      </c>
      <c r="AL222" s="14" t="s">
        <v>149</v>
      </c>
      <c r="AM222" s="14" t="s">
        <v>149</v>
      </c>
      <c r="AN222" s="14" t="s">
        <v>148</v>
      </c>
      <c r="AO222" s="14">
        <v>0</v>
      </c>
      <c r="AP222" s="14" t="s">
        <v>149</v>
      </c>
      <c r="AQ222" s="14" t="s">
        <v>149</v>
      </c>
      <c r="AR222" s="14" t="s">
        <v>148</v>
      </c>
      <c r="AS222" s="14">
        <v>0</v>
      </c>
      <c r="AT222" s="14" t="s">
        <v>149</v>
      </c>
      <c r="AU222" s="14" t="s">
        <v>149</v>
      </c>
      <c r="AV222" s="14" t="s">
        <v>148</v>
      </c>
      <c r="AW222" s="14">
        <v>0</v>
      </c>
    </row>
    <row r="223" spans="1:49" x14ac:dyDescent="0.25">
      <c r="A223" s="14">
        <v>6100000001</v>
      </c>
      <c r="B223" s="14" t="s">
        <v>197</v>
      </c>
      <c r="C223" s="14" t="s">
        <v>161</v>
      </c>
      <c r="D223" s="14" t="s">
        <v>160</v>
      </c>
      <c r="E223" s="16">
        <v>44587.588381412002</v>
      </c>
      <c r="I223" s="14" t="s">
        <v>159</v>
      </c>
      <c r="K223" s="14">
        <v>5.1999999999999998E-3</v>
      </c>
      <c r="O223" s="15"/>
      <c r="P223" s="14" t="s">
        <v>158</v>
      </c>
      <c r="Q223" s="15">
        <v>0</v>
      </c>
      <c r="R223" s="14" t="s">
        <v>199</v>
      </c>
      <c r="S223" s="14" t="s">
        <v>198</v>
      </c>
      <c r="T223" s="14" t="s">
        <v>197</v>
      </c>
      <c r="U223" s="14" t="s">
        <v>196</v>
      </c>
      <c r="V223" s="14" t="s">
        <v>193</v>
      </c>
      <c r="W223" s="14" t="s">
        <v>195</v>
      </c>
      <c r="X223" s="14" t="s">
        <v>194</v>
      </c>
      <c r="Y223" s="14" t="s">
        <v>149</v>
      </c>
      <c r="Z223" s="14" t="s">
        <v>193</v>
      </c>
      <c r="AA223" s="14" t="s">
        <v>149</v>
      </c>
      <c r="AB223" s="14" t="s">
        <v>149</v>
      </c>
      <c r="AC223" s="14" t="s">
        <v>149</v>
      </c>
      <c r="AD223" s="14" t="s">
        <v>149</v>
      </c>
      <c r="AE223" s="14" t="s">
        <v>149</v>
      </c>
      <c r="AF223" s="14" t="s">
        <v>148</v>
      </c>
      <c r="AG223" s="14">
        <v>0</v>
      </c>
      <c r="AH223" s="14" t="s">
        <v>149</v>
      </c>
      <c r="AI223" s="14" t="s">
        <v>149</v>
      </c>
      <c r="AJ223" s="14" t="s">
        <v>148</v>
      </c>
      <c r="AK223" s="14">
        <v>0</v>
      </c>
      <c r="AL223" s="14" t="s">
        <v>149</v>
      </c>
      <c r="AM223" s="14" t="s">
        <v>149</v>
      </c>
      <c r="AN223" s="14" t="s">
        <v>148</v>
      </c>
      <c r="AO223" s="14">
        <v>0</v>
      </c>
      <c r="AP223" s="14" t="s">
        <v>149</v>
      </c>
      <c r="AQ223" s="14" t="s">
        <v>149</v>
      </c>
      <c r="AR223" s="14" t="s">
        <v>148</v>
      </c>
      <c r="AS223" s="14">
        <v>0</v>
      </c>
      <c r="AT223" s="14" t="s">
        <v>149</v>
      </c>
      <c r="AU223" s="14" t="s">
        <v>149</v>
      </c>
      <c r="AV223" s="14" t="s">
        <v>148</v>
      </c>
      <c r="AW223" s="14">
        <v>0</v>
      </c>
    </row>
    <row r="224" spans="1:49" x14ac:dyDescent="0.25">
      <c r="A224" s="14">
        <v>6100000002</v>
      </c>
      <c r="B224" s="14" t="s">
        <v>192</v>
      </c>
      <c r="C224" s="14" t="s">
        <v>161</v>
      </c>
      <c r="D224" s="14" t="s">
        <v>160</v>
      </c>
      <c r="E224" s="16">
        <v>45646.302069919002</v>
      </c>
      <c r="I224" s="14" t="s">
        <v>159</v>
      </c>
      <c r="K224" s="14">
        <v>4.6300000000000001E-2</v>
      </c>
      <c r="O224" s="15">
        <v>23</v>
      </c>
      <c r="P224" s="14" t="s">
        <v>158</v>
      </c>
      <c r="Q224" s="15">
        <v>0</v>
      </c>
      <c r="R224" s="14" t="s">
        <v>157</v>
      </c>
      <c r="S224" s="14" t="s">
        <v>156</v>
      </c>
      <c r="T224" s="14" t="s">
        <v>155</v>
      </c>
      <c r="U224" s="14" t="s">
        <v>191</v>
      </c>
      <c r="V224" s="14" t="s">
        <v>190</v>
      </c>
      <c r="W224" s="14" t="s">
        <v>189</v>
      </c>
      <c r="X224" s="14" t="s">
        <v>188</v>
      </c>
      <c r="Z224" s="14" t="s">
        <v>187</v>
      </c>
      <c r="AB224" s="14" t="s">
        <v>150</v>
      </c>
      <c r="AD224" s="14" t="s">
        <v>149</v>
      </c>
      <c r="AE224" s="14" t="s">
        <v>149</v>
      </c>
      <c r="AF224" s="14" t="s">
        <v>148</v>
      </c>
      <c r="AG224" s="14">
        <v>0</v>
      </c>
      <c r="AH224" s="14" t="s">
        <v>149</v>
      </c>
      <c r="AI224" s="14" t="s">
        <v>149</v>
      </c>
      <c r="AJ224" s="14" t="s">
        <v>148</v>
      </c>
      <c r="AK224" s="14">
        <v>0</v>
      </c>
      <c r="AL224" s="14" t="s">
        <v>149</v>
      </c>
      <c r="AM224" s="14" t="s">
        <v>149</v>
      </c>
      <c r="AN224" s="14" t="s">
        <v>148</v>
      </c>
      <c r="AO224" s="14">
        <v>0</v>
      </c>
      <c r="AP224" s="14" t="s">
        <v>149</v>
      </c>
      <c r="AQ224" s="14" t="s">
        <v>149</v>
      </c>
      <c r="AR224" s="14" t="s">
        <v>148</v>
      </c>
      <c r="AS224" s="14">
        <v>0</v>
      </c>
      <c r="AT224" s="14" t="s">
        <v>149</v>
      </c>
      <c r="AU224" s="14" t="s">
        <v>149</v>
      </c>
      <c r="AV224" s="14" t="s">
        <v>148</v>
      </c>
      <c r="AW224" s="14">
        <v>0</v>
      </c>
    </row>
    <row r="225" spans="1:49" x14ac:dyDescent="0.25">
      <c r="A225" s="14">
        <v>6100000003</v>
      </c>
      <c r="B225" s="14" t="s">
        <v>186</v>
      </c>
      <c r="C225" s="14" t="s">
        <v>161</v>
      </c>
      <c r="D225" s="14" t="s">
        <v>160</v>
      </c>
      <c r="E225" s="16">
        <v>45646.303971284702</v>
      </c>
      <c r="I225" s="14" t="s">
        <v>159</v>
      </c>
      <c r="K225" s="14">
        <v>7.4000000000000003E-3</v>
      </c>
      <c r="O225" s="15"/>
      <c r="P225" s="14" t="s">
        <v>158</v>
      </c>
      <c r="Q225" s="15">
        <v>0</v>
      </c>
      <c r="R225" s="14" t="s">
        <v>157</v>
      </c>
      <c r="S225" s="14" t="s">
        <v>156</v>
      </c>
      <c r="T225" s="14" t="s">
        <v>155</v>
      </c>
      <c r="U225" s="14" t="s">
        <v>185</v>
      </c>
      <c r="V225" s="14" t="s">
        <v>184</v>
      </c>
      <c r="W225" s="14" t="s">
        <v>183</v>
      </c>
      <c r="X225" s="14" t="s">
        <v>152</v>
      </c>
      <c r="Z225" s="14" t="s">
        <v>182</v>
      </c>
      <c r="AB225" s="14" t="s">
        <v>181</v>
      </c>
      <c r="AD225" s="14" t="s">
        <v>149</v>
      </c>
      <c r="AE225" s="14" t="s">
        <v>149</v>
      </c>
      <c r="AF225" s="14" t="s">
        <v>148</v>
      </c>
      <c r="AG225" s="14">
        <v>0</v>
      </c>
      <c r="AH225" s="14" t="s">
        <v>149</v>
      </c>
      <c r="AI225" s="14" t="s">
        <v>149</v>
      </c>
      <c r="AJ225" s="14" t="s">
        <v>148</v>
      </c>
      <c r="AK225" s="14">
        <v>0</v>
      </c>
      <c r="AL225" s="14" t="s">
        <v>149</v>
      </c>
      <c r="AM225" s="14" t="s">
        <v>149</v>
      </c>
      <c r="AN225" s="14" t="s">
        <v>148</v>
      </c>
      <c r="AO225" s="14">
        <v>0</v>
      </c>
      <c r="AP225" s="14" t="s">
        <v>149</v>
      </c>
      <c r="AQ225" s="14" t="s">
        <v>149</v>
      </c>
      <c r="AR225" s="14" t="s">
        <v>148</v>
      </c>
      <c r="AS225" s="14">
        <v>0</v>
      </c>
      <c r="AT225" s="14" t="s">
        <v>149</v>
      </c>
      <c r="AU225" s="14" t="s">
        <v>149</v>
      </c>
      <c r="AV225" s="14" t="s">
        <v>148</v>
      </c>
      <c r="AW225" s="14">
        <v>0</v>
      </c>
    </row>
    <row r="226" spans="1:49" x14ac:dyDescent="0.25">
      <c r="A226" s="14">
        <v>6100000004</v>
      </c>
      <c r="B226" s="14" t="s">
        <v>180</v>
      </c>
      <c r="C226" s="14" t="s">
        <v>161</v>
      </c>
      <c r="D226" s="14" t="s">
        <v>160</v>
      </c>
      <c r="E226" s="16">
        <v>44694.277435798598</v>
      </c>
      <c r="I226" s="14" t="s">
        <v>159</v>
      </c>
      <c r="K226" s="14">
        <v>0.08</v>
      </c>
      <c r="O226" s="15">
        <v>36</v>
      </c>
      <c r="P226" s="14" t="s">
        <v>158</v>
      </c>
      <c r="Q226" s="15">
        <v>0</v>
      </c>
      <c r="R226" s="14" t="s">
        <v>157</v>
      </c>
      <c r="S226" s="14" t="s">
        <v>156</v>
      </c>
      <c r="T226" s="14" t="s">
        <v>155</v>
      </c>
      <c r="U226" s="14" t="s">
        <v>179</v>
      </c>
      <c r="V226" s="14" t="s">
        <v>178</v>
      </c>
      <c r="W226" s="14" t="s">
        <v>177</v>
      </c>
      <c r="X226" s="14" t="s">
        <v>176</v>
      </c>
      <c r="Z226" s="14" t="s">
        <v>175</v>
      </c>
      <c r="AB226" s="14" t="s">
        <v>168</v>
      </c>
      <c r="AD226" s="14" t="s">
        <v>149</v>
      </c>
      <c r="AE226" s="14" t="s">
        <v>149</v>
      </c>
      <c r="AF226" s="14" t="s">
        <v>148</v>
      </c>
      <c r="AG226" s="14">
        <v>0</v>
      </c>
      <c r="AH226" s="14" t="s">
        <v>149</v>
      </c>
      <c r="AI226" s="14" t="s">
        <v>149</v>
      </c>
      <c r="AJ226" s="14" t="s">
        <v>148</v>
      </c>
      <c r="AK226" s="14">
        <v>0</v>
      </c>
      <c r="AL226" s="14" t="s">
        <v>149</v>
      </c>
      <c r="AM226" s="14" t="s">
        <v>149</v>
      </c>
      <c r="AN226" s="14" t="s">
        <v>148</v>
      </c>
      <c r="AO226" s="14">
        <v>0</v>
      </c>
      <c r="AP226" s="14" t="s">
        <v>149</v>
      </c>
      <c r="AQ226" s="14" t="s">
        <v>149</v>
      </c>
      <c r="AR226" s="14" t="s">
        <v>148</v>
      </c>
      <c r="AS226" s="14">
        <v>0</v>
      </c>
      <c r="AT226" s="14" t="s">
        <v>149</v>
      </c>
      <c r="AU226" s="14" t="s">
        <v>149</v>
      </c>
      <c r="AV226" s="14" t="s">
        <v>148</v>
      </c>
      <c r="AW226" s="14">
        <v>0</v>
      </c>
    </row>
    <row r="227" spans="1:49" x14ac:dyDescent="0.25">
      <c r="A227" s="14">
        <v>6100000005</v>
      </c>
      <c r="B227" s="14" t="s">
        <v>174</v>
      </c>
      <c r="C227" s="14" t="s">
        <v>161</v>
      </c>
      <c r="D227" s="14" t="s">
        <v>160</v>
      </c>
      <c r="E227" s="16">
        <v>44694.277554699103</v>
      </c>
      <c r="I227" s="14" t="s">
        <v>159</v>
      </c>
      <c r="K227" s="14">
        <v>8.2000000000000003E-2</v>
      </c>
      <c r="O227" s="15">
        <v>38.200000000000003</v>
      </c>
      <c r="P227" s="14" t="s">
        <v>158</v>
      </c>
      <c r="Q227" s="15">
        <v>0</v>
      </c>
      <c r="R227" s="14" t="s">
        <v>157</v>
      </c>
      <c r="S227" s="14" t="s">
        <v>156</v>
      </c>
      <c r="T227" s="14" t="s">
        <v>155</v>
      </c>
      <c r="U227" s="14" t="s">
        <v>173</v>
      </c>
      <c r="V227" s="14" t="s">
        <v>172</v>
      </c>
      <c r="W227" s="14" t="s">
        <v>171</v>
      </c>
      <c r="X227" s="14" t="s">
        <v>170</v>
      </c>
      <c r="Z227" s="14" t="s">
        <v>169</v>
      </c>
      <c r="AC227" s="14" t="s">
        <v>168</v>
      </c>
      <c r="AD227" s="14" t="s">
        <v>149</v>
      </c>
      <c r="AE227" s="14" t="s">
        <v>149</v>
      </c>
      <c r="AF227" s="14" t="s">
        <v>148</v>
      </c>
      <c r="AG227" s="14">
        <v>0</v>
      </c>
      <c r="AH227" s="14" t="s">
        <v>149</v>
      </c>
      <c r="AI227" s="14" t="s">
        <v>149</v>
      </c>
      <c r="AJ227" s="14" t="s">
        <v>148</v>
      </c>
      <c r="AK227" s="14">
        <v>0</v>
      </c>
      <c r="AL227" s="14" t="s">
        <v>149</v>
      </c>
      <c r="AM227" s="14" t="s">
        <v>149</v>
      </c>
      <c r="AN227" s="14" t="s">
        <v>148</v>
      </c>
      <c r="AO227" s="14">
        <v>0</v>
      </c>
      <c r="AP227" s="14" t="s">
        <v>149</v>
      </c>
      <c r="AQ227" s="14" t="s">
        <v>149</v>
      </c>
      <c r="AR227" s="14" t="s">
        <v>148</v>
      </c>
      <c r="AS227" s="14">
        <v>0</v>
      </c>
      <c r="AT227" s="14" t="s">
        <v>149</v>
      </c>
      <c r="AU227" s="14" t="s">
        <v>149</v>
      </c>
      <c r="AV227" s="14" t="s">
        <v>148</v>
      </c>
      <c r="AW227" s="14">
        <v>0</v>
      </c>
    </row>
    <row r="228" spans="1:49" x14ac:dyDescent="0.25">
      <c r="A228" s="14">
        <v>6100000006</v>
      </c>
      <c r="B228" s="14" t="s">
        <v>167</v>
      </c>
      <c r="C228" s="14" t="s">
        <v>161</v>
      </c>
      <c r="D228" s="14" t="s">
        <v>160</v>
      </c>
      <c r="E228" s="16">
        <v>45646.305035740697</v>
      </c>
      <c r="I228" s="14" t="s">
        <v>159</v>
      </c>
      <c r="K228" s="14">
        <v>3.0200000000000001E-2</v>
      </c>
      <c r="O228" s="15">
        <v>33</v>
      </c>
      <c r="P228" s="14" t="s">
        <v>158</v>
      </c>
      <c r="Q228" s="15">
        <v>0</v>
      </c>
      <c r="R228" s="14" t="s">
        <v>157</v>
      </c>
      <c r="S228" s="14" t="s">
        <v>156</v>
      </c>
      <c r="T228" s="14" t="s">
        <v>155</v>
      </c>
      <c r="U228" s="14" t="s">
        <v>166</v>
      </c>
      <c r="V228" s="14" t="s">
        <v>165</v>
      </c>
      <c r="W228" s="14" t="s">
        <v>164</v>
      </c>
      <c r="X228" s="14" t="s">
        <v>152</v>
      </c>
      <c r="Y228" s="14" t="s">
        <v>149</v>
      </c>
      <c r="Z228" s="14" t="s">
        <v>163</v>
      </c>
      <c r="AB228" s="14" t="s">
        <v>150</v>
      </c>
      <c r="AD228" s="14" t="s">
        <v>149</v>
      </c>
      <c r="AE228" s="14" t="s">
        <v>149</v>
      </c>
      <c r="AF228" s="14" t="s">
        <v>148</v>
      </c>
      <c r="AG228" s="14">
        <v>0</v>
      </c>
      <c r="AH228" s="14" t="s">
        <v>149</v>
      </c>
      <c r="AI228" s="14" t="s">
        <v>149</v>
      </c>
      <c r="AJ228" s="14" t="s">
        <v>148</v>
      </c>
      <c r="AK228" s="14">
        <v>0</v>
      </c>
      <c r="AL228" s="14" t="s">
        <v>149</v>
      </c>
      <c r="AM228" s="14" t="s">
        <v>149</v>
      </c>
      <c r="AN228" s="14" t="s">
        <v>148</v>
      </c>
      <c r="AO228" s="14">
        <v>0</v>
      </c>
      <c r="AP228" s="14" t="s">
        <v>149</v>
      </c>
      <c r="AQ228" s="14" t="s">
        <v>149</v>
      </c>
      <c r="AR228" s="14" t="s">
        <v>148</v>
      </c>
      <c r="AS228" s="14">
        <v>0</v>
      </c>
      <c r="AT228" s="14" t="s">
        <v>149</v>
      </c>
      <c r="AU228" s="14" t="s">
        <v>149</v>
      </c>
      <c r="AV228" s="14" t="s">
        <v>148</v>
      </c>
      <c r="AW228" s="14">
        <v>0</v>
      </c>
    </row>
    <row r="229" spans="1:49" x14ac:dyDescent="0.25">
      <c r="A229" s="14">
        <v>6100000007</v>
      </c>
      <c r="B229" s="14" t="s">
        <v>162</v>
      </c>
      <c r="C229" s="14" t="s">
        <v>161</v>
      </c>
      <c r="D229" s="14" t="s">
        <v>160</v>
      </c>
      <c r="E229" s="16">
        <v>45646.306640289396</v>
      </c>
      <c r="I229" s="14" t="s">
        <v>159</v>
      </c>
      <c r="K229" s="14">
        <v>2.0500000000000001E-2</v>
      </c>
      <c r="O229" s="15">
        <v>21.2</v>
      </c>
      <c r="P229" s="14" t="s">
        <v>158</v>
      </c>
      <c r="Q229" s="15">
        <v>0</v>
      </c>
      <c r="R229" s="14" t="s">
        <v>157</v>
      </c>
      <c r="S229" s="14" t="s">
        <v>156</v>
      </c>
      <c r="T229" s="14" t="s">
        <v>155</v>
      </c>
      <c r="U229" s="14" t="s">
        <v>154</v>
      </c>
      <c r="W229" s="14" t="s">
        <v>153</v>
      </c>
      <c r="X229" s="14" t="s">
        <v>152</v>
      </c>
      <c r="Z229" s="14" t="s">
        <v>151</v>
      </c>
      <c r="AB229" s="14" t="s">
        <v>150</v>
      </c>
      <c r="AD229" s="14" t="s">
        <v>149</v>
      </c>
      <c r="AE229" s="14" t="s">
        <v>149</v>
      </c>
      <c r="AF229" s="14" t="s">
        <v>148</v>
      </c>
      <c r="AG229" s="14">
        <v>0</v>
      </c>
      <c r="AH229" s="14" t="s">
        <v>149</v>
      </c>
      <c r="AI229" s="14" t="s">
        <v>149</v>
      </c>
      <c r="AJ229" s="14" t="s">
        <v>148</v>
      </c>
      <c r="AK229" s="14">
        <v>0</v>
      </c>
      <c r="AL229" s="14" t="s">
        <v>149</v>
      </c>
      <c r="AM229" s="14" t="s">
        <v>149</v>
      </c>
      <c r="AN229" s="14" t="s">
        <v>148</v>
      </c>
      <c r="AO229" s="14">
        <v>0</v>
      </c>
      <c r="AP229" s="14" t="s">
        <v>149</v>
      </c>
      <c r="AQ229" s="14" t="s">
        <v>149</v>
      </c>
      <c r="AR229" s="14" t="s">
        <v>148</v>
      </c>
      <c r="AS229" s="14">
        <v>0</v>
      </c>
      <c r="AT229" s="14" t="s">
        <v>149</v>
      </c>
      <c r="AU229" s="14" t="s">
        <v>149</v>
      </c>
      <c r="AV229" s="14" t="s">
        <v>148</v>
      </c>
      <c r="AW229" s="14">
        <v>0</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3</vt:i4>
      </vt:variant>
    </vt:vector>
  </HeadingPairs>
  <TitlesOfParts>
    <vt:vector size="7" baseType="lpstr">
      <vt:lpstr>LCA-resultat</vt:lpstr>
      <vt:lpstr>Dotter EPD</vt:lpstr>
      <vt:lpstr>Referenser</vt:lpstr>
      <vt:lpstr>Boverkets klimatdatabas</vt:lpstr>
      <vt:lpstr>'Dotter EPD'!Utskriftsområde</vt:lpstr>
      <vt:lpstr>'LCA-resultat'!Utskriftsområde</vt:lpstr>
      <vt:lpstr>Referenser!Utskriftsområde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Erlandsson</dc:creator>
  <cp:lastModifiedBy>Johan Björklund</cp:lastModifiedBy>
  <cp:lastPrinted>2026-01-19T12:04:14Z</cp:lastPrinted>
  <dcterms:created xsi:type="dcterms:W3CDTF">2024-12-19T06:29:40Z</dcterms:created>
  <dcterms:modified xsi:type="dcterms:W3CDTF">2026-05-28T10:04:45Z</dcterms:modified>
</cp:coreProperties>
</file>